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228"/>
  <workbookPr/>
  <mc:AlternateContent xmlns:mc="http://schemas.openxmlformats.org/markup-compatibility/2006">
    <mc:Choice Requires="x15">
      <x15ac:absPath xmlns:x15ac="http://schemas.microsoft.com/office/spreadsheetml/2010/11/ac" url="F:\مشاريع مستقل\نماذج الاكسل\نماذج اكسل باقي العمل\"/>
    </mc:Choice>
  </mc:AlternateContent>
  <xr:revisionPtr revIDLastSave="0" documentId="8_{97800429-C36D-4B9A-94E1-BD2C19897A5F}" xr6:coauthVersionLast="47" xr6:coauthVersionMax="47" xr10:uidLastSave="{00000000-0000-0000-0000-000000000000}"/>
  <bookViews>
    <workbookView xWindow="-108" yWindow="-108" windowWidth="23256" windowHeight="12576" xr2:uid="{00000000-000D-0000-FFFF-FFFF00000000}"/>
  </bookViews>
  <sheets>
    <sheet name="البدء" sheetId="5" r:id="rId1"/>
    <sheet name="تقويم العائلة" sheetId="4" r:id="rId2"/>
  </sheets>
  <definedNames>
    <definedName name="AprSun1">DATE(سنة_التقويم,4,1)-WEEKDAY(DATE(سنة_التقويم,4,1))</definedName>
    <definedName name="AugSun1">DATE(سنة_التقويم,8,1)-WEEKDAY(DATE(سنة_التقويم,8,1))</definedName>
    <definedName name="DecSun1">DATE(سنة_التقويم,12,1)-WEEKDAY(DATE(سنة_التقويم,12,1))</definedName>
    <definedName name="FebSun1">DATE(سنة_التقويم,2,1)-WEEKDAY(DATE(سنة_التقويم,2,1))</definedName>
    <definedName name="JanSun1">DATE(سنة_التقويم,1,1)-WEEKDAY(DATE(سنة_التقويم,1,1))</definedName>
    <definedName name="JulSun1">DATE(سنة_التقويم,7,1)-WEEKDAY(DATE(سنة_التقويم,7,1))</definedName>
    <definedName name="JunSun1">DATE(سنة_التقويم,6,1)-WEEKDAY(DATE(سنة_التقويم,6,1))</definedName>
    <definedName name="MarSun1">DATE(سنة_التقويم,3,1)-WEEKDAY(DATE(سنة_التقويم,3,1))</definedName>
    <definedName name="MaySun1">DATE(سنة_التقويم,5,1)-WEEKDAY(DATE(سنة_التقويم,5,1))</definedName>
    <definedName name="NovSun1">DATE(سنة_التقويم,11,1)-WEEKDAY(DATE(سنة_التقويم,11,1))</definedName>
    <definedName name="OctSun1">DATE(سنة_التقويم,10,1)-WEEKDAY(DATE(سنة_التقويم,10,1))</definedName>
    <definedName name="_xlnm.Print_Area" localSheetId="1">'تقويم العائلة'!$B$1:$AK$50</definedName>
    <definedName name="SepSun1">DATE(سنة_التقويم,9,1)-WEEKDAY(DATE(سنة_التقويم,9,1))</definedName>
    <definedName name="التواريخ_الهامة">'تقويم العائلة'!$D$6:$G$20</definedName>
    <definedName name="سنة_التقويم">'تقويم العائلة'!$AE$3</definedName>
  </definedNames>
  <calcPr calcId="181029"/>
</workbook>
</file>

<file path=xl/calcChain.xml><?xml version="1.0" encoding="utf-8"?>
<calcChain xmlns="http://schemas.openxmlformats.org/spreadsheetml/2006/main">
  <c r="AE3" i="4" l="1"/>
  <c r="D7" i="4" l="1"/>
  <c r="D6" i="4"/>
  <c r="AJ49" i="4" l="1"/>
  <c r="AI49" i="4"/>
  <c r="AH49" i="4"/>
  <c r="AG49" i="4"/>
  <c r="AF49" i="4"/>
  <c r="AE49" i="4"/>
  <c r="AD49" i="4"/>
  <c r="AJ48" i="4"/>
  <c r="AI48" i="4"/>
  <c r="AH48" i="4"/>
  <c r="AG48" i="4"/>
  <c r="AF48" i="4"/>
  <c r="AE48" i="4"/>
  <c r="AD48" i="4"/>
  <c r="AJ47" i="4"/>
  <c r="AI47" i="4"/>
  <c r="AH47" i="4"/>
  <c r="AG47" i="4"/>
  <c r="AF47" i="4"/>
  <c r="AE47" i="4"/>
  <c r="AD47" i="4"/>
  <c r="AJ46" i="4"/>
  <c r="AI46" i="4"/>
  <c r="AH46" i="4"/>
  <c r="AG46" i="4"/>
  <c r="AF46" i="4"/>
  <c r="AE46" i="4"/>
  <c r="AD46" i="4"/>
  <c r="AJ45" i="4"/>
  <c r="AI45" i="4"/>
  <c r="AH45" i="4"/>
  <c r="AG45" i="4"/>
  <c r="AF45" i="4"/>
  <c r="AE45" i="4"/>
  <c r="AD45" i="4"/>
  <c r="AJ44" i="4"/>
  <c r="AI44" i="4"/>
  <c r="AH44" i="4"/>
  <c r="AG44" i="4"/>
  <c r="AF44" i="4"/>
  <c r="AE44" i="4"/>
  <c r="AD44" i="4"/>
  <c r="AA49" i="4"/>
  <c r="Z49" i="4"/>
  <c r="Y49" i="4"/>
  <c r="X49" i="4"/>
  <c r="W49" i="4"/>
  <c r="V49" i="4"/>
  <c r="U49" i="4"/>
  <c r="AA48" i="4"/>
  <c r="Z48" i="4"/>
  <c r="Y48" i="4"/>
  <c r="X48" i="4"/>
  <c r="W48" i="4"/>
  <c r="V48" i="4"/>
  <c r="U48" i="4"/>
  <c r="AA47" i="4"/>
  <c r="Z47" i="4"/>
  <c r="Y47" i="4"/>
  <c r="X47" i="4"/>
  <c r="W47" i="4"/>
  <c r="V47" i="4"/>
  <c r="U47" i="4"/>
  <c r="AA46" i="4"/>
  <c r="Z46" i="4"/>
  <c r="Y46" i="4"/>
  <c r="X46" i="4"/>
  <c r="W46" i="4"/>
  <c r="V46" i="4"/>
  <c r="U46" i="4"/>
  <c r="AA45" i="4"/>
  <c r="Z45" i="4"/>
  <c r="Y45" i="4"/>
  <c r="X45" i="4"/>
  <c r="W45" i="4"/>
  <c r="V45" i="4"/>
  <c r="U45" i="4"/>
  <c r="AA44" i="4"/>
  <c r="Z44" i="4"/>
  <c r="Y44" i="4"/>
  <c r="X44" i="4"/>
  <c r="W44" i="4"/>
  <c r="V44" i="4"/>
  <c r="U44" i="4"/>
  <c r="R49" i="4"/>
  <c r="Q49" i="4"/>
  <c r="P49" i="4"/>
  <c r="O49" i="4"/>
  <c r="N49" i="4"/>
  <c r="M49" i="4"/>
  <c r="L49" i="4"/>
  <c r="R48" i="4"/>
  <c r="Q48" i="4"/>
  <c r="P48" i="4"/>
  <c r="O48" i="4"/>
  <c r="N48" i="4"/>
  <c r="M48" i="4"/>
  <c r="L48" i="4"/>
  <c r="R47" i="4"/>
  <c r="Q47" i="4"/>
  <c r="P47" i="4"/>
  <c r="O47" i="4"/>
  <c r="N47" i="4"/>
  <c r="M47" i="4"/>
  <c r="L47" i="4"/>
  <c r="R46" i="4"/>
  <c r="Q46" i="4"/>
  <c r="P46" i="4"/>
  <c r="O46" i="4"/>
  <c r="N46" i="4"/>
  <c r="M46" i="4"/>
  <c r="L46" i="4"/>
  <c r="R45" i="4"/>
  <c r="Q45" i="4"/>
  <c r="P45" i="4"/>
  <c r="O45" i="4"/>
  <c r="N45" i="4"/>
  <c r="M45" i="4"/>
  <c r="L45" i="4"/>
  <c r="R44" i="4"/>
  <c r="Q44" i="4"/>
  <c r="P44" i="4"/>
  <c r="O44" i="4"/>
  <c r="N44" i="4"/>
  <c r="M44" i="4"/>
  <c r="L44" i="4"/>
  <c r="I49" i="4"/>
  <c r="H49" i="4"/>
  <c r="G49" i="4"/>
  <c r="F49" i="4"/>
  <c r="E49" i="4"/>
  <c r="D49" i="4"/>
  <c r="C49" i="4"/>
  <c r="I48" i="4"/>
  <c r="H48" i="4"/>
  <c r="G48" i="4"/>
  <c r="F48" i="4"/>
  <c r="E48" i="4"/>
  <c r="D48" i="4"/>
  <c r="C48" i="4"/>
  <c r="I47" i="4"/>
  <c r="H47" i="4"/>
  <c r="G47" i="4"/>
  <c r="F47" i="4"/>
  <c r="E47" i="4"/>
  <c r="D47" i="4"/>
  <c r="C47" i="4"/>
  <c r="I46" i="4"/>
  <c r="H46" i="4"/>
  <c r="G46" i="4"/>
  <c r="F46" i="4"/>
  <c r="E46" i="4"/>
  <c r="D46" i="4"/>
  <c r="C46" i="4"/>
  <c r="I45" i="4"/>
  <c r="H45" i="4"/>
  <c r="G45" i="4"/>
  <c r="F45" i="4"/>
  <c r="E45" i="4"/>
  <c r="D45" i="4"/>
  <c r="C45" i="4"/>
  <c r="I44" i="4"/>
  <c r="H44" i="4"/>
  <c r="G44" i="4"/>
  <c r="F44" i="4"/>
  <c r="E44" i="4"/>
  <c r="D44" i="4"/>
  <c r="C44" i="4"/>
  <c r="AJ40" i="4"/>
  <c r="AI40" i="4"/>
  <c r="AH40" i="4"/>
  <c r="AG40" i="4"/>
  <c r="AF40" i="4"/>
  <c r="AE40" i="4"/>
  <c r="AD40" i="4"/>
  <c r="AJ39" i="4"/>
  <c r="AI39" i="4"/>
  <c r="AH39" i="4"/>
  <c r="AG39" i="4"/>
  <c r="AF39" i="4"/>
  <c r="AE39" i="4"/>
  <c r="AD39" i="4"/>
  <c r="AJ38" i="4"/>
  <c r="AI38" i="4"/>
  <c r="AH38" i="4"/>
  <c r="AG38" i="4"/>
  <c r="AF38" i="4"/>
  <c r="AE38" i="4"/>
  <c r="AD38" i="4"/>
  <c r="AJ37" i="4"/>
  <c r="AI37" i="4"/>
  <c r="AH37" i="4"/>
  <c r="AG37" i="4"/>
  <c r="AF37" i="4"/>
  <c r="AE37" i="4"/>
  <c r="AD37" i="4"/>
  <c r="AJ36" i="4"/>
  <c r="AI36" i="4"/>
  <c r="AH36" i="4"/>
  <c r="AG36" i="4"/>
  <c r="AF36" i="4"/>
  <c r="AE36" i="4"/>
  <c r="AD36" i="4"/>
  <c r="AJ35" i="4"/>
  <c r="AI35" i="4"/>
  <c r="AH35" i="4"/>
  <c r="AG35" i="4"/>
  <c r="AF35" i="4"/>
  <c r="AE35" i="4"/>
  <c r="AD35" i="4"/>
  <c r="AA40" i="4"/>
  <c r="Z40" i="4"/>
  <c r="Y40" i="4"/>
  <c r="X40" i="4"/>
  <c r="W40" i="4"/>
  <c r="V40" i="4"/>
  <c r="U40" i="4"/>
  <c r="AA39" i="4"/>
  <c r="Z39" i="4"/>
  <c r="Y39" i="4"/>
  <c r="X39" i="4"/>
  <c r="W39" i="4"/>
  <c r="V39" i="4"/>
  <c r="U39" i="4"/>
  <c r="AA38" i="4"/>
  <c r="Z38" i="4"/>
  <c r="Y38" i="4"/>
  <c r="X38" i="4"/>
  <c r="W38" i="4"/>
  <c r="V38" i="4"/>
  <c r="U38" i="4"/>
  <c r="AA37" i="4"/>
  <c r="Z37" i="4"/>
  <c r="Y37" i="4"/>
  <c r="X37" i="4"/>
  <c r="W37" i="4"/>
  <c r="V37" i="4"/>
  <c r="U37" i="4"/>
  <c r="AA36" i="4"/>
  <c r="Z36" i="4"/>
  <c r="Y36" i="4"/>
  <c r="X36" i="4"/>
  <c r="W36" i="4"/>
  <c r="V36" i="4"/>
  <c r="U36" i="4"/>
  <c r="AA35" i="4"/>
  <c r="Z35" i="4"/>
  <c r="Y35" i="4"/>
  <c r="X35" i="4"/>
  <c r="W35" i="4"/>
  <c r="V35" i="4"/>
  <c r="U35" i="4"/>
  <c r="R40" i="4"/>
  <c r="Q40" i="4"/>
  <c r="P40" i="4"/>
  <c r="O40" i="4"/>
  <c r="N40" i="4"/>
  <c r="M40" i="4"/>
  <c r="L40" i="4"/>
  <c r="R39" i="4"/>
  <c r="Q39" i="4"/>
  <c r="P39" i="4"/>
  <c r="O39" i="4"/>
  <c r="N39" i="4"/>
  <c r="M39" i="4"/>
  <c r="L39" i="4"/>
  <c r="R38" i="4"/>
  <c r="Q38" i="4"/>
  <c r="P38" i="4"/>
  <c r="O38" i="4"/>
  <c r="N38" i="4"/>
  <c r="M38" i="4"/>
  <c r="L38" i="4"/>
  <c r="R37" i="4"/>
  <c r="Q37" i="4"/>
  <c r="P37" i="4"/>
  <c r="O37" i="4"/>
  <c r="N37" i="4"/>
  <c r="M37" i="4"/>
  <c r="L37" i="4"/>
  <c r="R36" i="4"/>
  <c r="Q36" i="4"/>
  <c r="P36" i="4"/>
  <c r="O36" i="4"/>
  <c r="N36" i="4"/>
  <c r="M36" i="4"/>
  <c r="L36" i="4"/>
  <c r="R35" i="4"/>
  <c r="Q35" i="4"/>
  <c r="P35" i="4"/>
  <c r="O35" i="4"/>
  <c r="N35" i="4"/>
  <c r="M35" i="4"/>
  <c r="L35" i="4"/>
  <c r="I40" i="4"/>
  <c r="H40" i="4"/>
  <c r="G40" i="4"/>
  <c r="F40" i="4"/>
  <c r="E40" i="4"/>
  <c r="D40" i="4"/>
  <c r="C40" i="4"/>
  <c r="I39" i="4"/>
  <c r="H39" i="4"/>
  <c r="G39" i="4"/>
  <c r="F39" i="4"/>
  <c r="E39" i="4"/>
  <c r="D39" i="4"/>
  <c r="C39" i="4"/>
  <c r="I38" i="4"/>
  <c r="H38" i="4"/>
  <c r="G38" i="4"/>
  <c r="F38" i="4"/>
  <c r="E38" i="4"/>
  <c r="D38" i="4"/>
  <c r="C38" i="4"/>
  <c r="I37" i="4"/>
  <c r="H37" i="4"/>
  <c r="G37" i="4"/>
  <c r="F37" i="4"/>
  <c r="E37" i="4"/>
  <c r="D37" i="4"/>
  <c r="C37" i="4"/>
  <c r="I36" i="4"/>
  <c r="H36" i="4"/>
  <c r="G36" i="4"/>
  <c r="F36" i="4"/>
  <c r="E36" i="4"/>
  <c r="D36" i="4"/>
  <c r="C36" i="4"/>
  <c r="I35" i="4"/>
  <c r="H35" i="4"/>
  <c r="G35" i="4"/>
  <c r="F35" i="4"/>
  <c r="E35" i="4"/>
  <c r="D35" i="4"/>
  <c r="C35" i="4"/>
  <c r="AJ31" i="4"/>
  <c r="AI31" i="4"/>
  <c r="AH31" i="4"/>
  <c r="AG31" i="4"/>
  <c r="AF31" i="4"/>
  <c r="AE31" i="4"/>
  <c r="AD31" i="4"/>
  <c r="AJ30" i="4"/>
  <c r="AI30" i="4"/>
  <c r="AH30" i="4"/>
  <c r="AG30" i="4"/>
  <c r="AF30" i="4"/>
  <c r="AE30" i="4"/>
  <c r="AD30" i="4"/>
  <c r="AJ29" i="4"/>
  <c r="AI29" i="4"/>
  <c r="AH29" i="4"/>
  <c r="AG29" i="4"/>
  <c r="AF29" i="4"/>
  <c r="AE29" i="4"/>
  <c r="AD29" i="4"/>
  <c r="AJ28" i="4"/>
  <c r="AI28" i="4"/>
  <c r="AH28" i="4"/>
  <c r="AG28" i="4"/>
  <c r="AF28" i="4"/>
  <c r="AE28" i="4"/>
  <c r="AD28" i="4"/>
  <c r="AJ27" i="4"/>
  <c r="AI27" i="4"/>
  <c r="AH27" i="4"/>
  <c r="AG27" i="4"/>
  <c r="AF27" i="4"/>
  <c r="AE27" i="4"/>
  <c r="AD27" i="4"/>
  <c r="AJ26" i="4"/>
  <c r="AI26" i="4"/>
  <c r="AH26" i="4"/>
  <c r="AG26" i="4"/>
  <c r="AF26" i="4"/>
  <c r="AE26" i="4"/>
  <c r="AD26" i="4"/>
  <c r="AA31" i="4"/>
  <c r="Z31" i="4"/>
  <c r="Y31" i="4"/>
  <c r="X31" i="4"/>
  <c r="W31" i="4"/>
  <c r="V31" i="4"/>
  <c r="U31" i="4"/>
  <c r="AA30" i="4"/>
  <c r="Z30" i="4"/>
  <c r="Y30" i="4"/>
  <c r="X30" i="4"/>
  <c r="W30" i="4"/>
  <c r="V30" i="4"/>
  <c r="U30" i="4"/>
  <c r="AA29" i="4"/>
  <c r="Z29" i="4"/>
  <c r="Y29" i="4"/>
  <c r="X29" i="4"/>
  <c r="W29" i="4"/>
  <c r="V29" i="4"/>
  <c r="U29" i="4"/>
  <c r="AA28" i="4"/>
  <c r="Z28" i="4"/>
  <c r="Y28" i="4"/>
  <c r="X28" i="4"/>
  <c r="W28" i="4"/>
  <c r="V28" i="4"/>
  <c r="U28" i="4"/>
  <c r="AA27" i="4"/>
  <c r="Z27" i="4"/>
  <c r="Y27" i="4"/>
  <c r="X27" i="4"/>
  <c r="W27" i="4"/>
  <c r="V27" i="4"/>
  <c r="U27" i="4"/>
  <c r="AA26" i="4"/>
  <c r="Z26" i="4"/>
  <c r="Y26" i="4"/>
  <c r="X26" i="4"/>
  <c r="W26" i="4"/>
  <c r="V26" i="4"/>
  <c r="U26" i="4"/>
  <c r="R31" i="4"/>
  <c r="Q31" i="4"/>
  <c r="P31" i="4"/>
  <c r="O31" i="4"/>
  <c r="N31" i="4"/>
  <c r="M31" i="4"/>
  <c r="L31" i="4"/>
  <c r="R30" i="4"/>
  <c r="Q30" i="4"/>
  <c r="P30" i="4"/>
  <c r="O30" i="4"/>
  <c r="N30" i="4"/>
  <c r="M30" i="4"/>
  <c r="L30" i="4"/>
  <c r="R29" i="4"/>
  <c r="Q29" i="4"/>
  <c r="P29" i="4"/>
  <c r="O29" i="4"/>
  <c r="N29" i="4"/>
  <c r="M29" i="4"/>
  <c r="L29" i="4"/>
  <c r="R28" i="4"/>
  <c r="Q28" i="4"/>
  <c r="P28" i="4"/>
  <c r="O28" i="4"/>
  <c r="N28" i="4"/>
  <c r="M28" i="4"/>
  <c r="L28" i="4"/>
  <c r="R27" i="4"/>
  <c r="Q27" i="4"/>
  <c r="P27" i="4"/>
  <c r="O27" i="4"/>
  <c r="N27" i="4"/>
  <c r="M27" i="4"/>
  <c r="L27" i="4"/>
  <c r="R26" i="4"/>
  <c r="Q26" i="4"/>
  <c r="P26" i="4"/>
  <c r="O26" i="4"/>
  <c r="N26" i="4"/>
  <c r="M26" i="4"/>
  <c r="L26" i="4"/>
  <c r="I31" i="4"/>
  <c r="H31" i="4"/>
  <c r="G31" i="4"/>
  <c r="F31" i="4"/>
  <c r="E31" i="4"/>
  <c r="D31" i="4"/>
  <c r="C31" i="4"/>
  <c r="I30" i="4"/>
  <c r="H30" i="4"/>
  <c r="G30" i="4"/>
  <c r="F30" i="4"/>
  <c r="E30" i="4"/>
  <c r="D30" i="4"/>
  <c r="C30" i="4"/>
  <c r="I29" i="4"/>
  <c r="H29" i="4"/>
  <c r="G29" i="4"/>
  <c r="F29" i="4"/>
  <c r="E29" i="4"/>
  <c r="D29" i="4"/>
  <c r="C29" i="4"/>
  <c r="I28" i="4"/>
  <c r="H28" i="4"/>
  <c r="G28" i="4"/>
  <c r="F28" i="4"/>
  <c r="E28" i="4"/>
  <c r="D28" i="4"/>
  <c r="C28" i="4"/>
  <c r="I27" i="4"/>
  <c r="H27" i="4"/>
  <c r="G27" i="4"/>
  <c r="F27" i="4"/>
  <c r="E27" i="4"/>
  <c r="D27" i="4"/>
  <c r="C27" i="4"/>
  <c r="I26" i="4"/>
  <c r="H26" i="4"/>
  <c r="G26" i="4"/>
  <c r="F26" i="4"/>
  <c r="E26" i="4"/>
  <c r="D26" i="4"/>
  <c r="C26" i="4"/>
  <c r="AD42" i="4"/>
  <c r="U42" i="4"/>
  <c r="L42" i="4"/>
  <c r="C42" i="4"/>
  <c r="AD33" i="4"/>
  <c r="U33" i="4"/>
  <c r="L33" i="4"/>
  <c r="C33" i="4"/>
  <c r="AD24" i="4"/>
  <c r="U24" i="4"/>
  <c r="L24" i="4"/>
  <c r="C24" i="4"/>
</calcChain>
</file>

<file path=xl/sharedStrings.xml><?xml version="1.0" encoding="utf-8"?>
<sst xmlns="http://schemas.openxmlformats.org/spreadsheetml/2006/main" count="112" uniqueCount="35">
  <si>
    <t>حول هذا القالب</t>
  </si>
  <si>
    <t>خصص عنوان التقويم وحدد السنة.</t>
  </si>
  <si>
    <t>يتم تحديث التقويم كل شهر تلقائياً.</t>
  </si>
  <si>
    <t>ملاحظة: </t>
  </si>
  <si>
    <t>لمعرفة المزيد حول الجداول، اضغط على SHIFT ثم F10 داخل جدول، وحدد خيار "جدول"، ثم حدد "النص البديل"</t>
  </si>
  <si>
    <t>أنشئ "تقويم عائلي" لأي سنة في ورقة العمل هذه. توجد تعليمات مفيدة حول كيفية استخدام ورقة العمل هذه في الخلايا الموجودة في هذا العمود. توجد الإرشادات التالية في الخلية A3.</t>
  </si>
  <si>
    <t>توجد التسمية "التواريخ الهامة" في الخلية D5 والتسمية "الملاحظات" في الخلية U5. أدخل التواريخ المهمة في الخلايا من D6 إلى D20، والمناسبات أو الأحداث في الخلايا من H6 إلى H20، و"الملاحظات" في الخلايا من U6 إلى U20. توجد الإرشادات التالية في الخلية A23.</t>
  </si>
  <si>
    <t>يوجد التقويم السنوي في الخلايا من C24 إلى AJ49، وتقويم "يناير" في الخلايا من C25 إلى I31، وتقويم "فبراير" في الخلايا من L25 إلى R31، وتقويم "مارس" في الخلايا من U25 إلى AA31، وتقويم "أبريل" في الخلايا من AD25 إلى AJ31.</t>
  </si>
  <si>
    <t>توجد أسماء الأشهر في هذا الصف. توجد التسمية "يناير" في الخلية C24، والتسمية "فبراير" في الخلية L24، و"مارس" في الخلية U24، و"أبريل" في الخلية AD24.</t>
  </si>
  <si>
    <t>توجد أيام الأسبوع في هذا الصف. توجد أسماء أيام الأسبوع لشهر "يناير" في الخلايا من C25 إلى I25، وأيام الأسبوع لشهر "فبراير" في الخلايا من L25 إلى R25، وأيام الأسبوع لشهر "مارس" في الخلايا من U25 إلى AA25، وأيام الأسبوع لشهر "أبريل" في الخلايا من AD25 إلى AJ25.</t>
  </si>
  <si>
    <t>يتم تحديث التواريخ تلقائياً في هذا الصف. توجد تواريخ "يناير" في الخلايا الموجودة على اليسار، في الخلايا من C26 إلى I31، وتواريخ "فبراير" في الخلايا من L26 إلى R31، وتواريخ "مارس" في الخلايا من U26 إلى AA31، و"أبريل" في الخلايا من AD26 إلى AJ31. توجد الإرشادات التالية في الخلية A32.</t>
  </si>
  <si>
    <t>يوجد تقويم "مايو" في الخلايا من C34 إلى I40، وتقويم "يونيو" في الخلايا من L34 إلى R40، وتقويم "يوليو" في الخلايا من U34 إلى AA40، وتقويم "أغسطس" في الخلايا من AD34 إلى AJ40.</t>
  </si>
  <si>
    <t>توجد أسماء الأشهر في هذا الصف. توجد التسمية "مايو" في الخلية C33، والتسمية "يونيو" في الخلية L33، و"يوليو" في الخلية U33 و"أغسطس" في الخلية AD33.</t>
  </si>
  <si>
    <t>توجد أيام الأسبوع في هذا الصف. توجد أسماء أيام الأسبوع في الخلايا من C34 إلى I34، وأيام الأسبوع لشهر "يونيو" في الخلايا من L34 إلى R34، وأيام الأسبوع لشهر "يوليو" في الخلايا من U34 إلى AA34، وأيام الأسبوع لشهر "أغسطس" في الخلايا من AD34 إلى AJ34.</t>
  </si>
  <si>
    <t>يتم تحديث التواريخ تلقائياً في هذا الصف. توجد تواريخ "مايو" في الخلايا الموجودة على اليسار، في الخلايا من C35 إلى I40، وتواريخ "يونيو" في الخلايا من L35 إلى R40، وتواريخ "يوليو" في الخلايا من U35 إلى AA35، و"أغسطس" في الخلايا من AD35 إلى AJ40. توجد الإرشادات التالية في الخلية A41.</t>
  </si>
  <si>
    <t>يوجد تقويم "سبتمبر" في الخلايا من C43 إلى I49، وتقويم "أكتوبر" في الخلايا من L43 إلى R49، وتقويم "نوفمبر" في الخلايا من U43 إلى AA49، وتقويم "ديسمبر" في الخلايا من AD43 إلى AJ49.</t>
  </si>
  <si>
    <t>توجد أسماء الأشهر في هذا الصف. توجد التسمية "سبتمبر" في الخلية C42، والتسمية "أكتوبر" في الخلية L42، و"نوفمبر" في U42، و"ديسمبر" في AD42.</t>
  </si>
  <si>
    <t>توجد أيام الأسبوع في هذا الصف. توجد أسماء أيام الأسبوع لشهر "سبتمبر" في الخلايا من C43 إلى I43 وأيام الأسبوع لشهر "أكتوبر" في الخلايا من L43 إلى R43 وأيام الأسبوع لشهر "نوفمبر" في الخلايا من U43 إلى AA43 وأيام الأسبوع لشهر "ديسمبر" في الخلايا من AD43 إلى AJ43.</t>
  </si>
  <si>
    <t>يتم تحديث التواريخ تلقائياً في هذا الصف. توجد تواريخ "سبتمبر" في الخلايا الموجودة على اليسار، في الخلايا من C44 إلى I49، وتواريخ "أكتوبر" في الخلايا من L44 إلى R49، وتواريخ "نوفمبر" في الخلايا من U44 إلى AA49، و"ديسمبر" في الخلايا من AD44 إلى AJ49.</t>
  </si>
  <si>
    <t>تقويم عائلة كزبري</t>
  </si>
  <si>
    <t>التواريخ المهمة</t>
  </si>
  <si>
    <t>يوم رأس السنة الجديدة</t>
  </si>
  <si>
    <t>عيد ميلاد غدي</t>
  </si>
  <si>
    <t>الملاحظات</t>
  </si>
  <si>
    <t>تلميح: استخدم مربع الزيادة والنقصان لتغيير سنة التقويم في هذه الخلية.</t>
  </si>
  <si>
    <t>ن</t>
  </si>
  <si>
    <t>ث</t>
  </si>
  <si>
    <t>ع</t>
  </si>
  <si>
    <t>خ</t>
  </si>
  <si>
    <t>ج</t>
  </si>
  <si>
    <t>س</t>
  </si>
  <si>
    <t>د</t>
  </si>
  <si>
    <t>تعقب التواريخ المهمة وأدخل الملاحظات في "تقويم العائلة" هذا.</t>
  </si>
  <si>
    <t>تم توفير إرشادات إضافية في العمود A في ورقة العمل "تقويم العائلة". تم إخفاء هذا النص عن قصد. لإزالة النص، حدد العمود A، ثم حدد "حذف". لإظهار النص، حدد العمود A، ثم قم بتغيير لون الخط.</t>
  </si>
  <si>
    <t>خصص عنوان التقويم في الخلية D3 وأدخل السنة في الخلية AE3. يوجد التلميح في الخلية AL3. توجد الإرشادات التالية في الخلية A5.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</si>
</sst>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 #,##0_);_(* \(#,##0\);_(* &quot;-&quot;_);_(@_)"/>
    <numFmt numFmtId="165" formatCode="_(* #,##0.00_);_(* \(#,##0.00\);_(* &quot;-&quot;??_);_(@_)"/>
    <numFmt numFmtId="166" formatCode="_-&quot;ر.س.‏&quot;\ * #,##0_-;_-&quot;ر.س.‏&quot;\ * #,##0\-;_-&quot;ر.س.‏&quot;\ * &quot;-&quot;_-;_-@_-"/>
    <numFmt numFmtId="167" formatCode="_-&quot;ر.س.‏&quot;\ * #,##0.00_-;_-&quot;ر.س.‏&quot;\ * #,##0.00\-;_-&quot;ر.س.‏&quot;\ * &quot;-&quot;??_-;_-@_-"/>
    <numFmt numFmtId="168" formatCode="d"/>
    <numFmt numFmtId="169" formatCode="mmmm"/>
  </numFmts>
  <fonts count="34" x14ac:knownFonts="1">
    <font>
      <sz val="10"/>
      <color theme="1"/>
      <name val="Tahoma"/>
      <family val="2"/>
    </font>
    <font>
      <sz val="11"/>
      <color theme="1"/>
      <name val="Tahoma"/>
      <family val="2"/>
    </font>
    <font>
      <sz val="11"/>
      <name val="Tahoma"/>
      <family val="2"/>
    </font>
    <font>
      <sz val="10"/>
      <color theme="1"/>
      <name val="Tahoma"/>
      <family val="2"/>
    </font>
    <font>
      <sz val="11"/>
      <color rgb="FF006100"/>
      <name val="Tahoma"/>
      <family val="2"/>
    </font>
    <font>
      <sz val="11"/>
      <color rgb="FF9C0006"/>
      <name val="Tahoma"/>
      <family val="2"/>
    </font>
    <font>
      <sz val="18"/>
      <color theme="3"/>
      <name val="Tahoma"/>
      <family val="2"/>
    </font>
    <font>
      <b/>
      <sz val="15"/>
      <color theme="3"/>
      <name val="Tahoma"/>
      <family val="2"/>
    </font>
    <font>
      <b/>
      <sz val="13"/>
      <color theme="3"/>
      <name val="Tahoma"/>
      <family val="2"/>
    </font>
    <font>
      <b/>
      <sz val="11"/>
      <color theme="3"/>
      <name val="Tahoma"/>
      <family val="2"/>
    </font>
    <font>
      <b/>
      <sz val="11"/>
      <color theme="0"/>
      <name val="Tahoma"/>
      <family val="2"/>
    </font>
    <font>
      <b/>
      <sz val="11"/>
      <color theme="1"/>
      <name val="Tahoma"/>
      <family val="2"/>
    </font>
    <font>
      <sz val="11"/>
      <color theme="0"/>
      <name val="Tahoma"/>
      <family val="2"/>
    </font>
    <font>
      <i/>
      <sz val="11"/>
      <color rgb="FF7F7F7F"/>
      <name val="Tahoma"/>
      <family val="2"/>
    </font>
    <font>
      <sz val="11"/>
      <color rgb="FFFF0000"/>
      <name val="Tahoma"/>
      <family val="2"/>
    </font>
    <font>
      <b/>
      <sz val="11"/>
      <color rgb="FFFA7D00"/>
      <name val="Tahoma"/>
      <family val="2"/>
    </font>
    <font>
      <sz val="11"/>
      <color rgb="FF3F3F76"/>
      <name val="Tahoma"/>
      <family val="2"/>
    </font>
    <font>
      <b/>
      <sz val="11"/>
      <color rgb="FF3F3F3F"/>
      <name val="Tahoma"/>
      <family val="2"/>
    </font>
    <font>
      <sz val="11"/>
      <color rgb="FF9C5700"/>
      <name val="Tahoma"/>
      <family val="2"/>
    </font>
    <font>
      <sz val="11"/>
      <color rgb="FFFA7D00"/>
      <name val="Tahoma"/>
      <family val="2"/>
    </font>
    <font>
      <b/>
      <sz val="13"/>
      <color theme="3" tint="-0.249977111117893"/>
      <name val="Tahoma"/>
      <family val="2"/>
    </font>
    <font>
      <sz val="10"/>
      <color theme="0"/>
      <name val="Tahoma"/>
      <family val="2"/>
    </font>
    <font>
      <b/>
      <sz val="28"/>
      <color theme="0"/>
      <name val="Tahoma"/>
      <family val="2"/>
    </font>
    <font>
      <b/>
      <sz val="12"/>
      <color theme="0"/>
      <name val="Tahoma"/>
      <family val="2"/>
    </font>
    <font>
      <sz val="12"/>
      <color theme="0"/>
      <name val="Tahoma"/>
      <family val="2"/>
    </font>
    <font>
      <sz val="10"/>
      <color theme="4"/>
      <name val="Tahoma"/>
      <family val="2"/>
    </font>
    <font>
      <sz val="11"/>
      <color theme="4"/>
      <name val="Tahoma"/>
      <family val="2"/>
    </font>
    <font>
      <sz val="10"/>
      <color rgb="FFFFFF00"/>
      <name val="Tahoma"/>
      <family val="2"/>
    </font>
    <font>
      <sz val="11"/>
      <color rgb="FFFFFF00"/>
      <name val="Tahoma"/>
      <family val="2"/>
    </font>
    <font>
      <b/>
      <sz val="11.5"/>
      <color theme="1"/>
      <name val="Tahoma"/>
      <family val="2"/>
    </font>
    <font>
      <b/>
      <sz val="12"/>
      <color theme="1"/>
      <name val="Tahoma"/>
      <family val="2"/>
    </font>
    <font>
      <b/>
      <sz val="11.5"/>
      <color theme="1" tint="0.34998626667073579"/>
      <name val="Tahoma"/>
      <family val="2"/>
    </font>
    <font>
      <b/>
      <sz val="11.5"/>
      <color theme="0" tint="-0.249977111117893"/>
      <name val="Tahoma"/>
      <family val="2"/>
    </font>
    <font>
      <sz val="9"/>
      <color theme="1"/>
      <name val="Tahoma"/>
      <family val="2"/>
    </font>
  </fonts>
  <fills count="35">
    <fill>
      <patternFill patternType="none"/>
    </fill>
    <fill>
      <patternFill patternType="gray125"/>
    </fill>
    <fill>
      <patternFill patternType="solid">
        <fgColor theme="1" tint="0.14999847407452621"/>
        <bgColor indexed="64"/>
      </patternFill>
    </fill>
    <fill>
      <patternFill patternType="solid">
        <fgColor theme="4"/>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3">
    <border>
      <left/>
      <right/>
      <top/>
      <bottom/>
      <diagonal/>
    </border>
    <border>
      <left/>
      <right/>
      <top/>
      <bottom style="thin">
        <color theme="1" tint="0.34998626667073579"/>
      </bottom>
      <diagonal/>
    </border>
    <border>
      <left/>
      <right/>
      <top style="thin">
        <color theme="1" tint="0.34998626667073579"/>
      </top>
      <bottom style="thin">
        <color theme="1" tint="0.34998626667073579"/>
      </bottom>
      <diagonal/>
    </border>
    <border>
      <left/>
      <right style="thin">
        <color theme="0" tint="-0.14996795556505021"/>
      </right>
      <top/>
      <bottom/>
      <diagonal/>
    </border>
    <border>
      <left/>
      <right/>
      <top/>
      <bottom style="thick">
        <color theme="4" tint="0.499984740745262"/>
      </bottom>
      <diagonal/>
    </border>
    <border>
      <left/>
      <right/>
      <top/>
      <bottom style="thick">
        <color theme="4"/>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8">
    <xf numFmtId="0" fontId="0" fillId="0" borderId="0">
      <alignment readingOrder="2"/>
    </xf>
    <xf numFmtId="0" fontId="2" fillId="0" borderId="0"/>
    <xf numFmtId="0" fontId="8" fillId="0" borderId="4" applyNumberFormat="0" applyFill="0" applyAlignment="0" applyProtection="0"/>
    <xf numFmtId="165" fontId="3" fillId="0" borderId="0" applyFont="0" applyFill="0" applyBorder="0" applyAlignment="0" applyProtection="0"/>
    <xf numFmtId="164" fontId="3" fillId="0" borderId="0" applyFont="0" applyFill="0" applyBorder="0" applyAlignment="0" applyProtection="0"/>
    <xf numFmtId="167" fontId="3" fillId="0" borderId="0" applyFont="0" applyFill="0" applyBorder="0" applyAlignment="0" applyProtection="0"/>
    <xf numFmtId="166" fontId="3" fillId="0" borderId="0" applyFont="0" applyFill="0" applyBorder="0" applyAlignment="0" applyProtection="0"/>
    <xf numFmtId="9" fontId="3" fillId="0" borderId="0" applyFont="0" applyFill="0" applyBorder="0" applyAlignment="0" applyProtection="0"/>
    <xf numFmtId="0" fontId="6" fillId="0" borderId="0" applyNumberFormat="0" applyFill="0" applyBorder="0" applyAlignment="0" applyProtection="0"/>
    <xf numFmtId="0" fontId="7" fillId="0" borderId="5" applyNumberFormat="0" applyFill="0" applyAlignment="0" applyProtection="0"/>
    <xf numFmtId="0" fontId="9" fillId="0" borderId="6" applyNumberFormat="0" applyFill="0" applyAlignment="0" applyProtection="0"/>
    <xf numFmtId="0" fontId="9" fillId="0" borderId="0" applyNumberFormat="0" applyFill="0" applyBorder="0" applyAlignment="0" applyProtection="0"/>
    <xf numFmtId="0" fontId="4" fillId="4" borderId="0" applyNumberFormat="0" applyBorder="0" applyAlignment="0" applyProtection="0"/>
    <xf numFmtId="0" fontId="5" fillId="5" borderId="0" applyNumberFormat="0" applyBorder="0" applyAlignment="0" applyProtection="0"/>
    <xf numFmtId="0" fontId="18" fillId="6" borderId="0" applyNumberFormat="0" applyBorder="0" applyAlignment="0" applyProtection="0"/>
    <xf numFmtId="0" fontId="16" fillId="7" borderId="7" applyNumberFormat="0" applyAlignment="0" applyProtection="0"/>
    <xf numFmtId="0" fontId="17" fillId="8" borderId="8" applyNumberFormat="0" applyAlignment="0" applyProtection="0"/>
    <xf numFmtId="0" fontId="15" fillId="8" borderId="7" applyNumberFormat="0" applyAlignment="0" applyProtection="0"/>
    <xf numFmtId="0" fontId="19" fillId="0" borderId="9" applyNumberFormat="0" applyFill="0" applyAlignment="0" applyProtection="0"/>
    <xf numFmtId="0" fontId="10" fillId="9" borderId="10" applyNumberFormat="0" applyAlignment="0" applyProtection="0"/>
    <xf numFmtId="0" fontId="14" fillId="0" borderId="0" applyNumberFormat="0" applyFill="0" applyBorder="0" applyAlignment="0" applyProtection="0"/>
    <xf numFmtId="0" fontId="3" fillId="10" borderId="11" applyNumberFormat="0" applyFont="0" applyAlignment="0" applyProtection="0"/>
    <xf numFmtId="0" fontId="13" fillId="0" borderId="0" applyNumberFormat="0" applyFill="0" applyBorder="0" applyAlignment="0" applyProtection="0"/>
    <xf numFmtId="0" fontId="11" fillId="0" borderId="12" applyNumberFormat="0" applyFill="0" applyAlignment="0" applyProtection="0"/>
    <xf numFmtId="0" fontId="12"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2"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2" fillId="19"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2" fillId="23"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2"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2" fillId="31" borderId="0" applyNumberFormat="0" applyBorder="0" applyAlignment="0" applyProtection="0"/>
    <xf numFmtId="0" fontId="1"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cellStyleXfs>
  <cellXfs count="55">
    <xf numFmtId="0" fontId="0" fillId="0" borderId="0" xfId="0">
      <alignment readingOrder="2"/>
    </xf>
    <xf numFmtId="0" fontId="0" fillId="0" borderId="0" xfId="0" applyNumberFormat="1" applyFont="1" applyFill="1" applyBorder="1" applyAlignment="1">
      <alignment horizontal="right" readingOrder="2"/>
    </xf>
    <xf numFmtId="0" fontId="0" fillId="0" borderId="0" xfId="0" applyNumberFormat="1" applyFont="1" applyFill="1" applyBorder="1" applyAlignment="1">
      <alignment horizontal="center" readingOrder="2"/>
    </xf>
    <xf numFmtId="0" fontId="0" fillId="0" borderId="3" xfId="0" applyNumberFormat="1" applyFont="1" applyFill="1" applyBorder="1" applyAlignment="1">
      <alignment horizontal="center" readingOrder="2"/>
    </xf>
    <xf numFmtId="0" fontId="0" fillId="0" borderId="0" xfId="0" applyNumberFormat="1" applyFont="1" applyAlignment="1">
      <alignment horizontal="right" readingOrder="2"/>
    </xf>
    <xf numFmtId="0" fontId="0" fillId="0" borderId="3" xfId="0" applyNumberFormat="1" applyFont="1" applyBorder="1" applyAlignment="1">
      <alignment horizontal="right" readingOrder="2"/>
    </xf>
    <xf numFmtId="0" fontId="20" fillId="3" borderId="4" xfId="2" applyFont="1" applyFill="1" applyAlignment="1">
      <alignment horizontal="center" readingOrder="2"/>
    </xf>
    <xf numFmtId="0" fontId="1" fillId="0" borderId="0" xfId="0" applyFont="1" applyAlignment="1">
      <alignment horizontal="right" vertical="center" wrapText="1" readingOrder="2"/>
    </xf>
    <xf numFmtId="0" fontId="11" fillId="0" borderId="0" xfId="0" applyFont="1" applyAlignment="1">
      <alignment horizontal="right" vertical="center" wrapText="1" readingOrder="2"/>
    </xf>
    <xf numFmtId="0" fontId="2" fillId="0" borderId="0" xfId="0" applyFont="1" applyAlignment="1">
      <alignment horizontal="right" wrapText="1" readingOrder="2"/>
    </xf>
    <xf numFmtId="0" fontId="1" fillId="0" borderId="0" xfId="0" applyFont="1" applyAlignment="1">
      <alignment vertical="center" wrapText="1" readingOrder="2"/>
    </xf>
    <xf numFmtId="0" fontId="12" fillId="0" borderId="0" xfId="0" applyFont="1" applyAlignment="1">
      <alignment horizontal="right" vertical="center" readingOrder="2"/>
    </xf>
    <xf numFmtId="0" fontId="21" fillId="0" borderId="0" xfId="0" applyFont="1" applyAlignment="1">
      <alignment horizontal="right" readingOrder="2"/>
    </xf>
    <xf numFmtId="0" fontId="21" fillId="2" borderId="0" xfId="0" applyFont="1" applyFill="1" applyAlignment="1">
      <alignment horizontal="right" readingOrder="2"/>
    </xf>
    <xf numFmtId="0" fontId="12" fillId="2" borderId="0" xfId="0" applyFont="1" applyFill="1" applyAlignment="1">
      <alignment horizontal="right" readingOrder="2"/>
    </xf>
    <xf numFmtId="0" fontId="12" fillId="0" borderId="0" xfId="0" applyFont="1" applyAlignment="1">
      <alignment horizontal="right" vertical="center" wrapText="1" readingOrder="2"/>
    </xf>
    <xf numFmtId="0" fontId="12" fillId="2" borderId="0" xfId="0" applyFont="1" applyFill="1" applyAlignment="1">
      <alignment horizontal="right" wrapText="1" readingOrder="2"/>
    </xf>
    <xf numFmtId="0" fontId="21" fillId="2" borderId="0" xfId="0" applyFont="1" applyFill="1" applyAlignment="1">
      <alignment horizontal="right" wrapText="1" readingOrder="2"/>
    </xf>
    <xf numFmtId="0" fontId="23" fillId="2" borderId="0" xfId="0" applyFont="1" applyFill="1" applyAlignment="1">
      <alignment horizontal="right" indent="1" readingOrder="2"/>
    </xf>
    <xf numFmtId="0" fontId="24" fillId="2" borderId="0" xfId="0" applyFont="1" applyFill="1" applyAlignment="1">
      <alignment horizontal="right" indent="1" readingOrder="2"/>
    </xf>
    <xf numFmtId="0" fontId="24" fillId="2" borderId="0" xfId="0" applyFont="1" applyFill="1" applyAlignment="1">
      <alignment horizontal="right" readingOrder="2"/>
    </xf>
    <xf numFmtId="0" fontId="23" fillId="2" borderId="0" xfId="0" applyFont="1" applyFill="1" applyAlignment="1">
      <alignment horizontal="right" readingOrder="2"/>
    </xf>
    <xf numFmtId="0" fontId="25" fillId="2" borderId="0" xfId="0" applyFont="1" applyFill="1" applyAlignment="1">
      <alignment horizontal="right" readingOrder="2"/>
    </xf>
    <xf numFmtId="0" fontId="26" fillId="2" borderId="0" xfId="0" applyFont="1" applyFill="1" applyAlignment="1">
      <alignment horizontal="right" readingOrder="2"/>
    </xf>
    <xf numFmtId="0" fontId="1" fillId="0" borderId="0" xfId="0" applyFont="1" applyFill="1" applyAlignment="1">
      <alignment horizontal="right" readingOrder="2"/>
    </xf>
    <xf numFmtId="0" fontId="25" fillId="0" borderId="0" xfId="0" applyFont="1" applyFill="1" applyAlignment="1">
      <alignment horizontal="right" readingOrder="2"/>
    </xf>
    <xf numFmtId="0" fontId="27" fillId="0" borderId="0" xfId="0" applyFont="1" applyFill="1" applyAlignment="1">
      <alignment horizontal="right" readingOrder="2"/>
    </xf>
    <xf numFmtId="0" fontId="28" fillId="0" borderId="0" xfId="0" applyFont="1" applyFill="1" applyAlignment="1">
      <alignment horizontal="right" readingOrder="2"/>
    </xf>
    <xf numFmtId="0" fontId="30" fillId="0" borderId="3" xfId="0" applyNumberFormat="1" applyFont="1" applyFill="1" applyBorder="1" applyAlignment="1">
      <alignment horizontal="right" readingOrder="2"/>
    </xf>
    <xf numFmtId="0" fontId="30" fillId="0" borderId="0" xfId="0" applyNumberFormat="1" applyFont="1" applyFill="1" applyBorder="1" applyAlignment="1">
      <alignment horizontal="right" readingOrder="2"/>
    </xf>
    <xf numFmtId="0" fontId="31" fillId="0" borderId="0" xfId="0" applyFont="1" applyFill="1" applyBorder="1" applyAlignment="1">
      <alignment horizontal="center" readingOrder="2"/>
    </xf>
    <xf numFmtId="0" fontId="32" fillId="0" borderId="3" xfId="0" applyNumberFormat="1" applyFont="1" applyFill="1" applyBorder="1" applyAlignment="1">
      <alignment horizontal="center" readingOrder="2"/>
    </xf>
    <xf numFmtId="0" fontId="33" fillId="0" borderId="0" xfId="0" applyNumberFormat="1" applyFont="1" applyAlignment="1">
      <alignment horizontal="right" readingOrder="2"/>
    </xf>
    <xf numFmtId="0" fontId="21" fillId="0" borderId="0" xfId="0" applyFont="1" applyAlignment="1">
      <alignment readingOrder="2"/>
    </xf>
    <xf numFmtId="0" fontId="0" fillId="0" borderId="0" xfId="0" applyFont="1" applyFill="1" applyBorder="1" applyAlignment="1">
      <alignment readingOrder="2"/>
    </xf>
    <xf numFmtId="0" fontId="0" fillId="0" borderId="0" xfId="0" applyFont="1" applyAlignment="1">
      <alignment readingOrder="2"/>
    </xf>
    <xf numFmtId="0" fontId="0" fillId="0" borderId="0" xfId="0" applyFont="1" applyAlignment="1">
      <alignment horizontal="right" readingOrder="2"/>
    </xf>
    <xf numFmtId="0" fontId="0" fillId="0" borderId="0" xfId="0" applyFont="1">
      <alignment readingOrder="2"/>
    </xf>
    <xf numFmtId="0" fontId="0" fillId="0" borderId="0" xfId="0" applyFont="1" applyAlignment="1">
      <alignment horizontal="right" vertical="center" readingOrder="2"/>
    </xf>
    <xf numFmtId="0" fontId="0" fillId="0" borderId="0" xfId="0" applyFont="1" applyAlignment="1">
      <alignment horizontal="right" wrapText="1" readingOrder="2"/>
    </xf>
    <xf numFmtId="0" fontId="0" fillId="0" borderId="0" xfId="0" applyFont="1" applyAlignment="1">
      <alignment wrapText="1" readingOrder="2"/>
    </xf>
    <xf numFmtId="0" fontId="0" fillId="0" borderId="0" xfId="0" applyFont="1" applyFill="1" applyAlignment="1">
      <alignment horizontal="right" readingOrder="2"/>
    </xf>
    <xf numFmtId="0" fontId="0" fillId="0" borderId="0" xfId="0" applyFont="1" applyFill="1" applyAlignment="1">
      <alignment readingOrder="2"/>
    </xf>
    <xf numFmtId="0" fontId="21" fillId="0" borderId="0" xfId="0" applyFont="1">
      <alignment readingOrder="2"/>
    </xf>
    <xf numFmtId="168" fontId="0" fillId="0" borderId="0" xfId="0" applyNumberFormat="1" applyFont="1" applyFill="1" applyBorder="1" applyAlignment="1">
      <alignment horizontal="center" readingOrder="2"/>
    </xf>
    <xf numFmtId="0" fontId="0" fillId="0" borderId="0" xfId="0" applyFont="1" applyAlignment="1">
      <alignment vertical="center" readingOrder="2"/>
    </xf>
    <xf numFmtId="0" fontId="21" fillId="0" borderId="0" xfId="0" applyFont="1" applyAlignment="1">
      <alignment horizontal="center" wrapText="1" readingOrder="2"/>
    </xf>
    <xf numFmtId="0" fontId="22" fillId="2" borderId="0" xfId="0" applyFont="1" applyFill="1" applyAlignment="1">
      <alignment horizontal="right" wrapText="1" readingOrder="2"/>
    </xf>
    <xf numFmtId="0" fontId="22" fillId="2" borderId="0" xfId="0" applyFont="1" applyFill="1" applyAlignment="1">
      <alignment horizontal="left" wrapText="1" readingOrder="2"/>
    </xf>
    <xf numFmtId="0" fontId="25" fillId="2" borderId="2" xfId="0" applyFont="1" applyFill="1" applyBorder="1" applyAlignment="1">
      <alignment horizontal="right" readingOrder="2"/>
    </xf>
    <xf numFmtId="0" fontId="25" fillId="2" borderId="0" xfId="0" applyFont="1" applyFill="1" applyAlignment="1">
      <alignment horizontal="right" readingOrder="2"/>
    </xf>
    <xf numFmtId="0" fontId="25" fillId="2" borderId="1" xfId="0" applyFont="1" applyFill="1" applyBorder="1" applyAlignment="1">
      <alignment horizontal="right" readingOrder="2"/>
    </xf>
    <xf numFmtId="14" fontId="25" fillId="2" borderId="0" xfId="0" applyNumberFormat="1" applyFont="1" applyFill="1" applyAlignment="1">
      <alignment horizontal="left" indent="1" readingOrder="2"/>
    </xf>
    <xf numFmtId="0" fontId="25" fillId="0" borderId="0" xfId="0" applyFont="1" applyFill="1" applyAlignment="1">
      <alignment horizontal="right" readingOrder="2"/>
    </xf>
    <xf numFmtId="169" fontId="29" fillId="0" borderId="0" xfId="0" applyNumberFormat="1" applyFont="1" applyFill="1" applyBorder="1" applyAlignment="1">
      <alignment horizontal="right" readingOrder="2"/>
    </xf>
  </cellXfs>
  <cellStyles count="48">
    <cellStyle name="20% - تمييز1" xfId="25" builtinId="30" customBuiltin="1"/>
    <cellStyle name="20% - تمييز2" xfId="29" builtinId="34" customBuiltin="1"/>
    <cellStyle name="20% - تمييز3" xfId="33" builtinId="38" customBuiltin="1"/>
    <cellStyle name="20% - تمييز4" xfId="37" builtinId="42" customBuiltin="1"/>
    <cellStyle name="20% - تمييز5" xfId="41" builtinId="46" customBuiltin="1"/>
    <cellStyle name="20% - تمييز6" xfId="45" builtinId="50" customBuiltin="1"/>
    <cellStyle name="40% - تمييز1" xfId="26" builtinId="31" customBuiltin="1"/>
    <cellStyle name="40% - تمييز2" xfId="30" builtinId="35" customBuiltin="1"/>
    <cellStyle name="40% - تمييز3" xfId="34" builtinId="39" customBuiltin="1"/>
    <cellStyle name="40% - تمييز4" xfId="38" builtinId="43" customBuiltin="1"/>
    <cellStyle name="40% - تمييز5" xfId="42" builtinId="47" customBuiltin="1"/>
    <cellStyle name="40% - تمييز6" xfId="46" builtinId="51" customBuiltin="1"/>
    <cellStyle name="60% - تمييز1" xfId="27" builtinId="32" customBuiltin="1"/>
    <cellStyle name="60% - تمييز2" xfId="31" builtinId="36" customBuiltin="1"/>
    <cellStyle name="60% - تمييز3" xfId="35" builtinId="40" customBuiltin="1"/>
    <cellStyle name="60% - تمييز4" xfId="39" builtinId="44" customBuiltin="1"/>
    <cellStyle name="60% - تمييز5" xfId="43" builtinId="48" customBuiltin="1"/>
    <cellStyle name="60% - تمييز6" xfId="47" builtinId="52" customBuiltin="1"/>
    <cellStyle name="Comma" xfId="3" builtinId="3" customBuiltin="1"/>
    <cellStyle name="Comma [0]" xfId="4" builtinId="6" customBuiltin="1"/>
    <cellStyle name="Currency" xfId="5" builtinId="4" customBuiltin="1"/>
    <cellStyle name="Currency [0]" xfId="6" builtinId="7" customBuiltin="1"/>
    <cellStyle name="Percent" xfId="7" builtinId="5" customBuiltin="1"/>
    <cellStyle name="إخراج" xfId="16" builtinId="21" customBuiltin="1"/>
    <cellStyle name="إدخال" xfId="15" builtinId="20" customBuiltin="1"/>
    <cellStyle name="الإجمالي" xfId="23" builtinId="25" customBuiltin="1"/>
    <cellStyle name="تمييز1" xfId="24" builtinId="29" customBuiltin="1"/>
    <cellStyle name="تمييز2" xfId="28" builtinId="33" customBuiltin="1"/>
    <cellStyle name="تمييز3" xfId="32" builtinId="37" customBuiltin="1"/>
    <cellStyle name="تمييز4" xfId="36" builtinId="41" customBuiltin="1"/>
    <cellStyle name="تمييز5" xfId="40" builtinId="45" customBuiltin="1"/>
    <cellStyle name="تمييز6" xfId="44" builtinId="49" customBuiltin="1"/>
    <cellStyle name="جيد" xfId="12" builtinId="26" customBuiltin="1"/>
    <cellStyle name="حساب" xfId="17" builtinId="22" customBuiltin="1"/>
    <cellStyle name="خلية تدقيق" xfId="19" builtinId="23" customBuiltin="1"/>
    <cellStyle name="خلية مرتبطة" xfId="18" builtinId="24" customBuiltin="1"/>
    <cellStyle name="سيئ" xfId="13" builtinId="27" customBuiltin="1"/>
    <cellStyle name="عادي" xfId="0" builtinId="0" customBuiltin="1"/>
    <cellStyle name="عادي 2" xfId="1" xr:uid="{00000000-0005-0000-0000-000001000000}"/>
    <cellStyle name="عنوان" xfId="8" builtinId="15" customBuiltin="1"/>
    <cellStyle name="عنوان 1" xfId="9" builtinId="16" customBuiltin="1"/>
    <cellStyle name="عنوان 2" xfId="2" builtinId="17" customBuiltin="1"/>
    <cellStyle name="عنوان 3" xfId="10" builtinId="18" customBuiltin="1"/>
    <cellStyle name="عنوان 4" xfId="11" builtinId="19" customBuiltin="1"/>
    <cellStyle name="محايد" xfId="14" builtinId="28" customBuiltin="1"/>
    <cellStyle name="ملاحظة" xfId="21" builtinId="10" customBuiltin="1"/>
    <cellStyle name="نص تحذير" xfId="20" builtinId="11" customBuiltin="1"/>
    <cellStyle name="نص توضيحي" xfId="22" builtinId="53" customBuiltin="1"/>
  </cellStyles>
  <dxfs count="109">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i val="0"/>
        <strike val="0"/>
        <condense val="0"/>
        <extend val="0"/>
        <outline val="0"/>
        <shadow val="0"/>
        <u val="none"/>
        <vertAlign val="baseline"/>
        <sz val="11.5"/>
        <color theme="1" tint="0.34998626667073579"/>
        <name val="Tahoma"/>
        <family val="2"/>
        <scheme val="none"/>
      </font>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i val="0"/>
        <strike val="0"/>
        <condense val="0"/>
        <extend val="0"/>
        <outline val="0"/>
        <shadow val="0"/>
        <u val="none"/>
        <vertAlign val="baseline"/>
        <sz val="11.5"/>
        <color theme="1" tint="0.34998626667073579"/>
        <name val="Tahoma"/>
        <family val="2"/>
        <scheme val="none"/>
      </font>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i val="0"/>
        <strike val="0"/>
        <condense val="0"/>
        <extend val="0"/>
        <outline val="0"/>
        <shadow val="0"/>
        <u val="none"/>
        <vertAlign val="baseline"/>
        <sz val="11.5"/>
        <color theme="1" tint="0.34998626667073579"/>
        <name val="Tahoma"/>
        <family val="2"/>
        <scheme val="none"/>
      </font>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i val="0"/>
        <strike val="0"/>
        <condense val="0"/>
        <extend val="0"/>
        <outline val="0"/>
        <shadow val="0"/>
        <u val="none"/>
        <vertAlign val="baseline"/>
        <sz val="11.5"/>
        <color theme="1" tint="0.34998626667073579"/>
        <name val="Tahoma"/>
        <family val="2"/>
        <scheme val="none"/>
      </font>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i val="0"/>
        <strike val="0"/>
        <condense val="0"/>
        <extend val="0"/>
        <outline val="0"/>
        <shadow val="0"/>
        <u val="none"/>
        <vertAlign val="baseline"/>
        <sz val="11.5"/>
        <color theme="1" tint="0.34998626667073579"/>
        <name val="Tahoma"/>
        <family val="2"/>
        <scheme val="none"/>
      </font>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i val="0"/>
        <strike val="0"/>
        <condense val="0"/>
        <extend val="0"/>
        <outline val="0"/>
        <shadow val="0"/>
        <u val="none"/>
        <vertAlign val="baseline"/>
        <sz val="11.5"/>
        <color theme="1" tint="0.34998626667073579"/>
        <name val="Tahoma"/>
        <family val="2"/>
        <scheme val="none"/>
      </font>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i val="0"/>
        <strike val="0"/>
        <condense val="0"/>
        <extend val="0"/>
        <outline val="0"/>
        <shadow val="0"/>
        <u val="none"/>
        <vertAlign val="baseline"/>
        <sz val="11.5"/>
        <color theme="1" tint="0.34998626667073579"/>
        <name val="Tahoma"/>
        <family val="2"/>
        <scheme val="none"/>
      </font>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i val="0"/>
        <strike val="0"/>
        <condense val="0"/>
        <extend val="0"/>
        <outline val="0"/>
        <shadow val="0"/>
        <u val="none"/>
        <vertAlign val="baseline"/>
        <sz val="11.5"/>
        <color theme="1" tint="0.34998626667073579"/>
        <name val="Tahoma"/>
        <family val="2"/>
        <scheme val="none"/>
      </font>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i val="0"/>
        <strike val="0"/>
        <condense val="0"/>
        <extend val="0"/>
        <outline val="0"/>
        <shadow val="0"/>
        <u val="none"/>
        <vertAlign val="baseline"/>
        <sz val="11.5"/>
        <color theme="1" tint="0.34998626667073579"/>
        <name val="Tahoma"/>
        <family val="2"/>
        <scheme val="none"/>
      </font>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i val="0"/>
        <strike val="0"/>
        <condense val="0"/>
        <extend val="0"/>
        <outline val="0"/>
        <shadow val="0"/>
        <u val="none"/>
        <vertAlign val="baseline"/>
        <sz val="11.5"/>
        <color theme="1" tint="0.34998626667073579"/>
        <name val="Tahoma"/>
        <family val="2"/>
        <scheme val="none"/>
      </font>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i val="0"/>
        <strike val="0"/>
        <condense val="0"/>
        <extend val="0"/>
        <outline val="0"/>
        <shadow val="0"/>
        <u val="none"/>
        <vertAlign val="baseline"/>
        <sz val="11.5"/>
        <color theme="1" tint="0.34998626667073579"/>
        <name val="Tahoma"/>
        <family val="2"/>
        <scheme val="none"/>
      </font>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Tahoma"/>
        <family val="2"/>
        <scheme val="none"/>
      </font>
      <numFmt numFmtId="168" formatCode="d"/>
      <fill>
        <patternFill patternType="none">
          <fgColor indexed="64"/>
          <bgColor indexed="65"/>
        </patternFill>
      </fill>
      <alignment horizontal="center" vertical="bottom" textRotation="0" wrapText="0" indent="0" justifyLastLine="0" shrinkToFit="0" readingOrder="0"/>
    </dxf>
    <dxf>
      <font>
        <b/>
        <i val="0"/>
        <strike val="0"/>
        <condense val="0"/>
        <extend val="0"/>
        <outline val="0"/>
        <shadow val="0"/>
        <u val="none"/>
        <vertAlign val="baseline"/>
        <sz val="11.5"/>
        <color theme="1" tint="0.34998626667073579"/>
        <name val="Tahoma"/>
        <family val="2"/>
        <scheme val="none"/>
      </font>
      <fill>
        <patternFill patternType="none">
          <fgColor indexed="64"/>
          <bgColor indexed="65"/>
        </patternFill>
      </fill>
      <alignment horizontal="center" vertical="bottom" textRotation="0" wrapText="0" indent="0" justifyLastLine="0" shrinkToFit="0" readingOrder="0"/>
    </dxf>
    <dxf>
      <fill>
        <patternFill>
          <bgColor theme="4"/>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Spin" dx="16" fmlaLink="$AE$3" max="2999" min="1900" page="10" val="2021"/>
</file>

<file path=xl/drawings/_rels/drawing1.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9526</xdr:colOff>
      <xdr:row>0</xdr:row>
      <xdr:rowOff>85725</xdr:rowOff>
    </xdr:from>
    <xdr:to>
      <xdr:col>36</xdr:col>
      <xdr:colOff>161925</xdr:colOff>
      <xdr:row>22</xdr:row>
      <xdr:rowOff>13589</xdr:rowOff>
    </xdr:to>
    <xdr:sp macro="" textlink="">
      <xdr:nvSpPr>
        <xdr:cNvPr id="2" name="إطار لوح الطباشير" descr="إطار لوح الطباشير الخشبي">
          <a:extLst>
            <a:ext uri="{FF2B5EF4-FFF2-40B4-BE49-F238E27FC236}">
              <a16:creationId xmlns:a16="http://schemas.microsoft.com/office/drawing/2014/main" id="{00000000-0008-0000-0100-000002000000}"/>
            </a:ext>
          </a:extLst>
        </xdr:cNvPr>
        <xdr:cNvSpPr/>
      </xdr:nvSpPr>
      <xdr:spPr>
        <a:xfrm>
          <a:off x="9965188350" y="85725"/>
          <a:ext cx="8201024" cy="4195064"/>
        </a:xfrm>
        <a:prstGeom prst="frame">
          <a:avLst>
            <a:gd name="adj1" fmla="val 4776"/>
          </a:avLst>
        </a:prstGeom>
        <a:blipFill>
          <a:blip xmlns:r="http://schemas.openxmlformats.org/officeDocument/2006/relationships" r:embed="rId1">
            <a:extLst>
              <a:ext uri="{BEBA8EAE-BF5A-486C-A8C5-ECC9F3942E4B}">
                <a14:imgProps xmlns:a14="http://schemas.microsoft.com/office/drawing/2010/main">
                  <a14:imgLayer r:embed="rId2">
                    <a14:imgEffect>
                      <a14:artisticCrisscrossEtching/>
                    </a14:imgEffect>
                  </a14:imgLayer>
                </a14:imgProps>
              </a:ext>
            </a:extLst>
          </a:blip>
          <a:tile tx="0" ty="0" sx="100000" sy="100000" flip="none" algn="tl"/>
        </a:blipFill>
        <a:ln>
          <a:noFill/>
        </a:ln>
        <a:effectLst>
          <a:innerShdw blurRad="114300">
            <a:prstClr val="black"/>
          </a:innerShdw>
        </a:effectLst>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1" anchor="t"/>
        <a:lstStyle/>
        <a:p>
          <a:pPr algn="r" rtl="1"/>
          <a:endParaRPr lang="en-US">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oneCell">
    <xdr:from>
      <xdr:col>37</xdr:col>
      <xdr:colOff>9527</xdr:colOff>
      <xdr:row>2</xdr:row>
      <xdr:rowOff>104776</xdr:rowOff>
    </xdr:from>
    <xdr:to>
      <xdr:col>40</xdr:col>
      <xdr:colOff>190500</xdr:colOff>
      <xdr:row>3</xdr:row>
      <xdr:rowOff>0</xdr:rowOff>
    </xdr:to>
    <xdr:sp macro="" textlink="">
      <xdr:nvSpPr>
        <xdr:cNvPr id="4" name="الإرشادات" descr="تلميح: استخدم مربع الزيادة والنقصان لتغيير سنة التقويم.">
          <a:extLst>
            <a:ext uri="{FF2B5EF4-FFF2-40B4-BE49-F238E27FC236}">
              <a16:creationId xmlns:a16="http://schemas.microsoft.com/office/drawing/2014/main" id="{00000000-0008-0000-0100-000004000000}"/>
            </a:ext>
          </a:extLst>
        </xdr:cNvPr>
        <xdr:cNvSpPr txBox="1"/>
      </xdr:nvSpPr>
      <xdr:spPr>
        <a:xfrm>
          <a:off x="9963111900" y="552451"/>
          <a:ext cx="2009773" cy="333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tIns="0" bIns="0" rtlCol="1" anchor="t"/>
        <a:lstStyle/>
        <a:p>
          <a:pPr algn="r" rtl="1"/>
          <a:r>
            <a:rPr lang="ar" sz="1000" b="0" i="1">
              <a:solidFill>
                <a:schemeClr val="tx1">
                  <a:lumMod val="75000"/>
                  <a:lumOff val="25000"/>
                </a:schemeClr>
              </a:solidFill>
              <a:latin typeface="Tahoma" panose="020B0604030504040204" pitchFamily="34" charset="0"/>
              <a:ea typeface="Tahoma" panose="020B0604030504040204" pitchFamily="34" charset="0"/>
              <a:cs typeface="Tahoma" panose="020B0604030504040204" pitchFamily="34" charset="0"/>
            </a:rPr>
            <a:t>استخدم مربع الزيادة والنقصان لتغيير سنة التقويم.</a:t>
          </a:r>
        </a:p>
      </xdr:txBody>
    </xdr:sp>
    <xdr:clientData fPrintsWithSheet="0"/>
  </xdr:twoCellAnchor>
  <xdr:twoCellAnchor editAs="oneCell">
    <xdr:from>
      <xdr:col>18</xdr:col>
      <xdr:colOff>114300</xdr:colOff>
      <xdr:row>4</xdr:row>
      <xdr:rowOff>85725</xdr:rowOff>
    </xdr:from>
    <xdr:to>
      <xdr:col>18</xdr:col>
      <xdr:colOff>114300</xdr:colOff>
      <xdr:row>20</xdr:row>
      <xdr:rowOff>31115</xdr:rowOff>
    </xdr:to>
    <xdr:cxnSp macro="">
      <xdr:nvCxnSpPr>
        <xdr:cNvPr id="6" name="فاصل لوح الطباشير" descr="فاصل لوح الطباشير">
          <a:extLst>
            <a:ext uri="{FF2B5EF4-FFF2-40B4-BE49-F238E27FC236}">
              <a16:creationId xmlns:a16="http://schemas.microsoft.com/office/drawing/2014/main" id="{00000000-0008-0000-0100-000006000000}"/>
            </a:ext>
          </a:extLst>
        </xdr:cNvPr>
        <xdr:cNvCxnSpPr/>
      </xdr:nvCxnSpPr>
      <xdr:spPr>
        <a:xfrm>
          <a:off x="9968912625" y="1095375"/>
          <a:ext cx="0" cy="2834640"/>
        </a:xfrm>
        <a:prstGeom prst="line">
          <a:avLst/>
        </a:prstGeom>
        <a:ln w="3175">
          <a:solidFill>
            <a:schemeClr val="accent1">
              <a:lumMod val="50000"/>
            </a:schemeClr>
          </a:solidFill>
        </a:ln>
      </xdr:spPr>
      <xdr:style>
        <a:lnRef idx="2">
          <a:schemeClr val="accent1"/>
        </a:lnRef>
        <a:fillRef idx="0">
          <a:schemeClr val="accent1"/>
        </a:fillRef>
        <a:effectRef idx="1">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editAs="oneCell">
        <xdr:from>
          <xdr:col>35</xdr:col>
          <xdr:colOff>0</xdr:colOff>
          <xdr:row>2</xdr:row>
          <xdr:rowOff>83820</xdr:rowOff>
        </xdr:from>
        <xdr:to>
          <xdr:col>35</xdr:col>
          <xdr:colOff>152400</xdr:colOff>
          <xdr:row>2</xdr:row>
          <xdr:rowOff>388620</xdr:rowOff>
        </xdr:to>
        <xdr:sp macro="" textlink="">
          <xdr:nvSpPr>
            <xdr:cNvPr id="1025" name="مؤشر التقدم الدائري" descr="يمكنك استخدام مؤشر التقدم الدائري لتغيير سنة التقويم أو قم بتغيير السنة في الخلية AE3" hidden="1">
              <a:extLst>
                <a:ext uri="{63B3BB69-23CF-44E3-9099-C40C66FF867C}">
                  <a14:compatExt spid="_x0000_s1025"/>
                </a:ext>
                <a:ext uri="{FF2B5EF4-FFF2-40B4-BE49-F238E27FC236}">
                  <a16:creationId xmlns:a16="http://schemas.microsoft.com/office/drawing/2014/main" id="{00000000-0008-0000-0100-000001040000}"/>
                </a:ext>
              </a:extLst>
            </xdr:cNvPr>
            <xdr:cNvSpPr/>
          </xdr:nvSpPr>
          <xdr:spPr bwMode="auto">
            <a:xfrm>
              <a:off x="0" y="0"/>
              <a:ext cx="0" cy="0"/>
            </a:xfrm>
            <a:prstGeom prst="rect">
              <a:avLst/>
            </a:prstGeom>
            <a:noFill/>
            <a:ln w="9525">
              <a:miter lim="800000"/>
              <a:headEnd/>
              <a:tailEnd/>
            </a:ln>
          </xdr:spPr>
        </xdr:sp>
        <xdr:clientData fPrintsWithSheet="0"/>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5E084D8F-5E57-4031-AB3B-95BABC13017E}" name="يناير" displayName="يناير" ref="C25:I31" totalsRowShown="0" headerRowDxfId="107" dataDxfId="106">
  <autoFilter ref="C25:I31" xr:uid="{1ADE8804-B0AD-4D11-994B-A0B41F6BA221}">
    <filterColumn colId="0" hiddenButton="1"/>
    <filterColumn colId="1" hiddenButton="1"/>
    <filterColumn colId="2" hiddenButton="1"/>
    <filterColumn colId="3" hiddenButton="1"/>
    <filterColumn colId="4" hiddenButton="1"/>
    <filterColumn colId="5" hiddenButton="1"/>
    <filterColumn colId="6" hiddenButton="1"/>
  </autoFilter>
  <tableColumns count="7">
    <tableColumn id="1" xr3:uid="{0E197DA7-A53D-40E2-83EB-11047B8FB9A1}" name="ن" dataDxfId="105"/>
    <tableColumn id="2" xr3:uid="{D28A6F25-5E4C-4F17-88ED-16968913DBE9}" name="ث" dataDxfId="104"/>
    <tableColumn id="3" xr3:uid="{BB2355F6-BB28-486C-8D20-834DCACD4F3F}" name="ع" dataDxfId="103"/>
    <tableColumn id="4" xr3:uid="{50E92CC5-40CA-4805-9BB5-CE0DB8786693}" name="خ" dataDxfId="102"/>
    <tableColumn id="5" xr3:uid="{E4BB72AD-4D9E-41F4-90A0-D41C1000188D}" name="ج" dataDxfId="101"/>
    <tableColumn id="6" xr3:uid="{2B371CF3-31DE-453E-9B23-86C0A18DD970}" name="س" dataDxfId="100"/>
    <tableColumn id="7" xr3:uid="{66ED2259-FB70-4D39-BDC5-24C72D11CFAF}" name="د" dataDxfId="99"/>
  </tableColumns>
  <tableStyleInfo showFirstColumn="0" showLastColumn="0" showRowStripes="0" showColumnStripes="0"/>
  <extLst>
    <ext xmlns:x14="http://schemas.microsoft.com/office/spreadsheetml/2009/9/main" uri="{504A1905-F514-4f6f-8877-14C23A59335A}">
      <x14:table altTextSummary="تقويم يناير، يتم احتساب يوم الأسبوع تلقائياً للسنة المُدخلة في الخلية AE3 في هذا الجدول"/>
    </ext>
  </extLst>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CB1B8811-C173-43D0-81E6-C30611F9E48C}" name="فبراير" displayName="فبراير" ref="L25:R31" totalsRowShown="0" headerRowDxfId="98" dataDxfId="97">
  <autoFilter ref="L25:R31" xr:uid="{09FFEE6B-010F-48D3-B7C4-7E92ACC16B49}">
    <filterColumn colId="0" hiddenButton="1"/>
    <filterColumn colId="1" hiddenButton="1"/>
    <filterColumn colId="2" hiddenButton="1"/>
    <filterColumn colId="3" hiddenButton="1"/>
    <filterColumn colId="4" hiddenButton="1"/>
    <filterColumn colId="5" hiddenButton="1"/>
    <filterColumn colId="6" hiddenButton="1"/>
  </autoFilter>
  <tableColumns count="7">
    <tableColumn id="1" xr3:uid="{1ED18BE3-3587-499C-9504-874D29C247A0}" name="ن" dataDxfId="96"/>
    <tableColumn id="2" xr3:uid="{A205A52F-8E37-498A-A5CC-6FD0732AF131}" name="ث" dataDxfId="95"/>
    <tableColumn id="3" xr3:uid="{4F8A4A4F-781E-4A2F-9EF3-0FF67EE2444C}" name="ع" dataDxfId="94"/>
    <tableColumn id="4" xr3:uid="{CDAFA5B3-2779-483C-99FC-75278781B8FD}" name="خ" dataDxfId="93"/>
    <tableColumn id="5" xr3:uid="{C5B99975-7BB5-4A5D-8222-AC94AE515D3A}" name="ج" dataDxfId="92"/>
    <tableColumn id="6" xr3:uid="{5AF46251-0E40-4F5B-94D6-BDC11EC73FDB}" name="س" dataDxfId="91"/>
    <tableColumn id="7" xr3:uid="{658ADFA5-E083-46E9-B4B2-6F07BA9C7140}" name="د" dataDxfId="90"/>
  </tableColumns>
  <tableStyleInfo showFirstColumn="0" showLastColumn="0" showRowStripes="0" showColumnStripes="0"/>
  <extLst>
    <ext xmlns:x14="http://schemas.microsoft.com/office/spreadsheetml/2009/9/main" uri="{504A1905-F514-4f6f-8877-14C23A59335A}">
      <x14:table altTextSummary="تقويم فبراير، يتم احتساب يوم الأسبوع تلقائياً للسنة المُدخلة في الخلية AE3 في هذا الجدول"/>
    </ext>
  </extLst>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ADD92657-C237-4754-BCC7-2602796838F9}" name="مارس" displayName="مارس" ref="U25:AA31" totalsRowShown="0" headerRowDxfId="89" dataDxfId="88">
  <autoFilter ref="U25:AA31" xr:uid="{B456D373-3115-41EB-A162-40F83720CC95}">
    <filterColumn colId="0" hiddenButton="1"/>
    <filterColumn colId="1" hiddenButton="1"/>
    <filterColumn colId="2" hiddenButton="1"/>
    <filterColumn colId="3" hiddenButton="1"/>
    <filterColumn colId="4" hiddenButton="1"/>
    <filterColumn colId="5" hiddenButton="1"/>
    <filterColumn colId="6" hiddenButton="1"/>
  </autoFilter>
  <tableColumns count="7">
    <tableColumn id="1" xr3:uid="{14069E1A-70FC-4342-918B-8E6B20A93356}" name="ن" dataDxfId="87"/>
    <tableColumn id="2" xr3:uid="{1976C28A-BF43-4F82-B3A1-179B4B4AF804}" name="ث" dataDxfId="86"/>
    <tableColumn id="3" xr3:uid="{DFDBD758-6531-462B-9AE8-3686E98FFCA9}" name="ع" dataDxfId="85"/>
    <tableColumn id="4" xr3:uid="{3AA99097-3DF7-4398-A496-FF080F2CE97E}" name="خ" dataDxfId="84"/>
    <tableColumn id="5" xr3:uid="{0E76D483-C95C-4DD9-9CAE-A97C8544598B}" name="ج" dataDxfId="83"/>
    <tableColumn id="6" xr3:uid="{7D921C56-69EB-4ABA-9B90-EA9F831DCC34}" name="س" dataDxfId="82"/>
    <tableColumn id="7" xr3:uid="{03450A21-A6C8-4854-B72B-E981E5FC9DC9}" name="د" dataDxfId="81"/>
  </tableColumns>
  <tableStyleInfo showFirstColumn="0" showLastColumn="0" showRowStripes="0" showColumnStripes="0"/>
  <extLst>
    <ext xmlns:x14="http://schemas.microsoft.com/office/spreadsheetml/2009/9/main" uri="{504A1905-F514-4f6f-8877-14C23A59335A}">
      <x14:table altTextSummary="تقويم مارس، يتم احتساب يوم الأسبوع تلقائياً للسنة المُدخلة في الخلية AE3 في هذا الجدول"/>
    </ext>
  </extLst>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AE087589-C009-49EB-AFDC-257881EDD147}" name="أبريل" displayName="أبريل" ref="AD25:AJ31" totalsRowShown="0" headerRowDxfId="80" dataDxfId="79">
  <autoFilter ref="AD25:AJ31" xr:uid="{8BFC6485-6E26-4A91-8066-650E029D3FF5}">
    <filterColumn colId="0" hiddenButton="1"/>
    <filterColumn colId="1" hiddenButton="1"/>
    <filterColumn colId="2" hiddenButton="1"/>
    <filterColumn colId="3" hiddenButton="1"/>
    <filterColumn colId="4" hiddenButton="1"/>
    <filterColumn colId="5" hiddenButton="1"/>
    <filterColumn colId="6" hiddenButton="1"/>
  </autoFilter>
  <tableColumns count="7">
    <tableColumn id="1" xr3:uid="{D8EEF355-B82A-4D6F-B450-C6D068838F44}" name="ن" dataDxfId="78"/>
    <tableColumn id="2" xr3:uid="{0221955E-CD3B-479A-BF28-D0EB57D80A7C}" name="ث" dataDxfId="77"/>
    <tableColumn id="3" xr3:uid="{273B5508-3FFE-4EFC-8827-E1E9731A6D7E}" name="ع" dataDxfId="76"/>
    <tableColumn id="4" xr3:uid="{7F787E39-16E5-49DD-AA24-872C926B911A}" name="خ" dataDxfId="75"/>
    <tableColumn id="5" xr3:uid="{8AAAF603-B5C0-498D-9D55-5F9E7E387865}" name="ج" dataDxfId="74"/>
    <tableColumn id="6" xr3:uid="{79472EDD-BC97-4C5A-A27E-F1390E092491}" name="س" dataDxfId="73"/>
    <tableColumn id="7" xr3:uid="{85A34A75-8BEB-40C8-9A1F-62A4F246DB22}" name="د" dataDxfId="72"/>
  </tableColumns>
  <tableStyleInfo showFirstColumn="0" showLastColumn="0" showRowStripes="0" showColumnStripes="0"/>
  <extLst>
    <ext xmlns:x14="http://schemas.microsoft.com/office/spreadsheetml/2009/9/main" uri="{504A1905-F514-4f6f-8877-14C23A59335A}">
      <x14:table altTextSummary="تقويم أبريل، يتم احتساب يوم الأسبوع تلقائياً للسنة المُدخلة في الخلية AE3 في هذا الجدول"/>
    </ext>
  </extLst>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BEBF5564-BB5A-4618-B4DB-982512EAFB11}" name="أغسطس" displayName="أغسطس" ref="AD34:AJ40" totalsRowShown="0" headerRowDxfId="71" dataDxfId="70">
  <autoFilter ref="AD34:AJ40" xr:uid="{5719ADA1-9BC9-4D98-B98F-4D6D20245642}">
    <filterColumn colId="0" hiddenButton="1"/>
    <filterColumn colId="1" hiddenButton="1"/>
    <filterColumn colId="2" hiddenButton="1"/>
    <filterColumn colId="3" hiddenButton="1"/>
    <filterColumn colId="4" hiddenButton="1"/>
    <filterColumn colId="5" hiddenButton="1"/>
    <filterColumn colId="6" hiddenButton="1"/>
  </autoFilter>
  <tableColumns count="7">
    <tableColumn id="1" xr3:uid="{267B3F8E-C14A-47E8-8002-E8A7D40C3E27}" name="ن" dataDxfId="69"/>
    <tableColumn id="2" xr3:uid="{01DDCFDC-70E0-489A-AAAE-CD22902F985B}" name="ث" dataDxfId="68"/>
    <tableColumn id="3" xr3:uid="{6CBD51C1-76AC-4F6D-BE33-4C9402A220A5}" name="ع" dataDxfId="67"/>
    <tableColumn id="4" xr3:uid="{EC58AF9D-EB3F-4E1D-8E68-2B1EF525DBAB}" name="خ" dataDxfId="66"/>
    <tableColumn id="5" xr3:uid="{C367D5EF-1033-48E8-A2C7-4068935677BF}" name="ج" dataDxfId="65"/>
    <tableColumn id="6" xr3:uid="{219986D6-6C09-4E7C-B268-689E81800E13}" name="س" dataDxfId="64"/>
    <tableColumn id="7" xr3:uid="{B02FE3BD-CE1D-4250-99CE-0DB5D42E3E4D}" name="د" dataDxfId="63"/>
  </tableColumns>
  <tableStyleInfo showFirstColumn="0" showLastColumn="0" showRowStripes="0" showColumnStripes="0"/>
  <extLst>
    <ext xmlns:x14="http://schemas.microsoft.com/office/spreadsheetml/2009/9/main" uri="{504A1905-F514-4f6f-8877-14C23A59335A}">
      <x14:table altTextSummary="تقويم أغسطس، يتم احتساب يوم الأسبوع تلقائياً للسنة المُدخلة في الخلية AE3 في هذا الجدول"/>
    </ext>
  </extLst>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2FF5790-842E-4103-BC29-B54ACD26D025}" name="ديسمبر" displayName="ديسمبر" ref="AD43:AJ49" totalsRowShown="0" headerRowDxfId="62" dataDxfId="61">
  <autoFilter ref="AD43:AJ49" xr:uid="{CEC5793F-6ABD-47F5-97E3-AA946FC68DC7}">
    <filterColumn colId="0" hiddenButton="1"/>
    <filterColumn colId="1" hiddenButton="1"/>
    <filterColumn colId="2" hiddenButton="1"/>
    <filterColumn colId="3" hiddenButton="1"/>
    <filterColumn colId="4" hiddenButton="1"/>
    <filterColumn colId="5" hiddenButton="1"/>
    <filterColumn colId="6" hiddenButton="1"/>
  </autoFilter>
  <tableColumns count="7">
    <tableColumn id="1" xr3:uid="{F7CB8969-BEA3-4624-979E-E1374078F18D}" name="ن" dataDxfId="60"/>
    <tableColumn id="2" xr3:uid="{DCB993F9-E5E9-4213-9C84-46F6E62105D7}" name="ث" dataDxfId="59"/>
    <tableColumn id="3" xr3:uid="{ED7C5EA4-3B5B-404A-99A0-AD0C523D02E8}" name="ع" dataDxfId="58"/>
    <tableColumn id="4" xr3:uid="{35FA642E-79F1-4B64-ACDB-3AB30A01BB43}" name="خ" dataDxfId="57"/>
    <tableColumn id="5" xr3:uid="{9119F847-2CFB-4518-954A-408F67803C6D}" name="ج" dataDxfId="56"/>
    <tableColumn id="6" xr3:uid="{CFC3B963-A43F-4B9E-A411-25CF38B5B8FB}" name="س" dataDxfId="55"/>
    <tableColumn id="7" xr3:uid="{6773B7AD-6C98-4B11-ACCC-958503B6DC12}" name="د" dataDxfId="54"/>
  </tableColumns>
  <tableStyleInfo showFirstColumn="0" showLastColumn="0" showRowStripes="0" showColumnStripes="0"/>
  <extLst>
    <ext xmlns:x14="http://schemas.microsoft.com/office/spreadsheetml/2009/9/main" uri="{504A1905-F514-4f6f-8877-14C23A59335A}">
      <x14:table altTextSummary="تقويم ديسمبر، يتم احتساب يوم الأسبوع تلقائياً للسنة المُدخلة في الخلية AE3 في هذا الجدول"/>
    </ext>
  </extLst>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4ECAB4FC-D90C-41D6-90D6-EFB979E90C77}" name="نوفمبر" displayName="نوفمبر" ref="U43:AA49" totalsRowShown="0" headerRowDxfId="53" dataDxfId="52">
  <autoFilter ref="U43:AA49" xr:uid="{D2B6EA8E-438C-46C4-92D4-1A158BB89EA6}">
    <filterColumn colId="0" hiddenButton="1"/>
    <filterColumn colId="1" hiddenButton="1"/>
    <filterColumn colId="2" hiddenButton="1"/>
    <filterColumn colId="3" hiddenButton="1"/>
    <filterColumn colId="4" hiddenButton="1"/>
    <filterColumn colId="5" hiddenButton="1"/>
    <filterColumn colId="6" hiddenButton="1"/>
  </autoFilter>
  <tableColumns count="7">
    <tableColumn id="1" xr3:uid="{D83919A4-2344-4CC2-99FA-245A55B3424B}" name="ن" dataDxfId="51"/>
    <tableColumn id="2" xr3:uid="{AA21C15B-CFEE-4282-AC89-A2518C48FE57}" name="ث" dataDxfId="50"/>
    <tableColumn id="3" xr3:uid="{50DEF649-6E83-425F-B0F7-9FB8FE7EBB63}" name="ع" dataDxfId="49"/>
    <tableColumn id="4" xr3:uid="{2FE2FBD4-4B90-4F5C-A8AE-A8CEA2DD5861}" name="خ" dataDxfId="48"/>
    <tableColumn id="5" xr3:uid="{B65AFF60-D315-4718-AF6E-4F26244C19DF}" name="ج" dataDxfId="47"/>
    <tableColumn id="6" xr3:uid="{E8D0DE96-B2CD-47F6-94B9-529A472368BA}" name="س" dataDxfId="46"/>
    <tableColumn id="7" xr3:uid="{61C86030-ECA7-41C7-A52D-7CF24741A743}" name="د" dataDxfId="45"/>
  </tableColumns>
  <tableStyleInfo showFirstColumn="0" showLastColumn="0" showRowStripes="0" showColumnStripes="0"/>
  <extLst>
    <ext xmlns:x14="http://schemas.microsoft.com/office/spreadsheetml/2009/9/main" uri="{504A1905-F514-4f6f-8877-14C23A59335A}">
      <x14:table altTextSummary="تقويم نوفمبر، يتم احتساب يوم الأسبوع تلقائياً للسنة المُدخلة في الخلية AE3 في هذا الجدول"/>
    </ext>
  </extLst>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79240A08-42CE-49FA-A2A4-AF37C3C91937}" name="أكتوبر" displayName="أكتوبر" ref="L43:R49" totalsRowShown="0" headerRowDxfId="44" dataDxfId="43">
  <autoFilter ref="L43:R49" xr:uid="{190FC243-D4ED-4031-BD65-2508A4CC43AB}">
    <filterColumn colId="0" hiddenButton="1"/>
    <filterColumn colId="1" hiddenButton="1"/>
    <filterColumn colId="2" hiddenButton="1"/>
    <filterColumn colId="3" hiddenButton="1"/>
    <filterColumn colId="4" hiddenButton="1"/>
    <filterColumn colId="5" hiddenButton="1"/>
    <filterColumn colId="6" hiddenButton="1"/>
  </autoFilter>
  <tableColumns count="7">
    <tableColumn id="1" xr3:uid="{7959FE53-B080-4347-851C-F1E6DF868D1E}" name="ن" dataDxfId="42"/>
    <tableColumn id="2" xr3:uid="{58818C2A-A8BB-4BEE-A471-DDCB2289F220}" name="ث" dataDxfId="41"/>
    <tableColumn id="3" xr3:uid="{38A99EE2-D9B0-471F-B412-28E7BA093F28}" name="ع" dataDxfId="40"/>
    <tableColumn id="4" xr3:uid="{E8BBD341-C110-4365-902F-BF128A3818B7}" name="خ" dataDxfId="39"/>
    <tableColumn id="5" xr3:uid="{AECC25E7-B42C-47DE-AC99-4E3039CC4F71}" name="ج" dataDxfId="38"/>
    <tableColumn id="6" xr3:uid="{2A622645-E1EE-49EF-9B76-A5C8939E6835}" name="س" dataDxfId="37"/>
    <tableColumn id="7" xr3:uid="{DEF76847-D46C-406F-9AAB-FEC40A323551}" name="د" dataDxfId="36"/>
  </tableColumns>
  <tableStyleInfo showFirstColumn="0" showLastColumn="0" showRowStripes="0" showColumnStripes="0"/>
  <extLst>
    <ext xmlns:x14="http://schemas.microsoft.com/office/spreadsheetml/2009/9/main" uri="{504A1905-F514-4f6f-8877-14C23A59335A}">
      <x14:table altTextSummary="تقويم أكتوبر، يتم احتساب يوم الأسبوع تلقائياً للسنة المُدخلة في الخلية AE3 في هذا الجدول"/>
    </ext>
  </extLst>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E2D64E12-997B-4486-8A95-99D21B562D39}" name="سبتمبر" displayName="سبتمبر" ref="C43:I49" totalsRowShown="0" headerRowDxfId="35" dataDxfId="34">
  <autoFilter ref="C43:I49" xr:uid="{3F5C9226-4DD1-491C-AC86-DA42A4632E56}">
    <filterColumn colId="0" hiddenButton="1"/>
    <filterColumn colId="1" hiddenButton="1"/>
    <filterColumn colId="2" hiddenButton="1"/>
    <filterColumn colId="3" hiddenButton="1"/>
    <filterColumn colId="4" hiddenButton="1"/>
    <filterColumn colId="5" hiddenButton="1"/>
    <filterColumn colId="6" hiddenButton="1"/>
  </autoFilter>
  <tableColumns count="7">
    <tableColumn id="1" xr3:uid="{B5BBC02D-CAFF-4F4E-8247-8C60842E4E75}" name="ن" dataDxfId="33"/>
    <tableColumn id="2" xr3:uid="{5C3756F3-44FD-4E9C-98D1-C798168ABA12}" name="ث" dataDxfId="32"/>
    <tableColumn id="3" xr3:uid="{D23E7CE4-63A9-46CF-A6CA-8AB7B4338DE2}" name="ع" dataDxfId="31"/>
    <tableColumn id="4" xr3:uid="{C18943D6-8975-4A03-9EFA-1A748AC4727A}" name="خ" dataDxfId="30"/>
    <tableColumn id="5" xr3:uid="{8FB9889B-D0CF-4FE9-8A62-5B7B1FE7C4A9}" name="ج" dataDxfId="29"/>
    <tableColumn id="6" xr3:uid="{B1B5B5E1-3349-4348-8E65-46C36ADC9DFB}" name="س" dataDxfId="28"/>
    <tableColumn id="7" xr3:uid="{94CDB875-64F6-4E7A-A810-55D75100150A}" name="د" dataDxfId="27"/>
  </tableColumns>
  <tableStyleInfo showFirstColumn="0" showLastColumn="0" showRowStripes="0" showColumnStripes="0"/>
  <extLst>
    <ext xmlns:x14="http://schemas.microsoft.com/office/spreadsheetml/2009/9/main" uri="{504A1905-F514-4f6f-8877-14C23A59335A}">
      <x14:table altTextSummary="تقويم سبتمبر، يتم احتساب يوم الأسبوع تلقائياً للسنة المُدخلة في الخلية AE3 في هذا الجدول"/>
    </ext>
  </extLst>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109AB6E0-CD0E-4829-AEC6-6555470351F2}" name="مايو" displayName="مايو" ref="C34:I40" totalsRowShown="0" headerRowDxfId="26" dataDxfId="25">
  <autoFilter ref="C34:I40" xr:uid="{DD84EE09-28A1-495B-AAF7-8A0DC4C43089}">
    <filterColumn colId="0" hiddenButton="1"/>
    <filterColumn colId="1" hiddenButton="1"/>
    <filterColumn colId="2" hiddenButton="1"/>
    <filterColumn colId="3" hiddenButton="1"/>
    <filterColumn colId="4" hiddenButton="1"/>
    <filterColumn colId="5" hiddenButton="1"/>
    <filterColumn colId="6" hiddenButton="1"/>
  </autoFilter>
  <tableColumns count="7">
    <tableColumn id="1" xr3:uid="{0EB5F498-A896-471E-B854-83E1F5569372}" name="ن" dataDxfId="24"/>
    <tableColumn id="2" xr3:uid="{BA329B39-24F6-49D6-B18B-B0D068298D8D}" name="ث" dataDxfId="23"/>
    <tableColumn id="3" xr3:uid="{C799F152-9858-4AF4-A0FF-8FCA81C8D628}" name="ع" dataDxfId="22"/>
    <tableColumn id="4" xr3:uid="{E983E442-3CDE-46FF-8F09-DAE022ADCC87}" name="خ" dataDxfId="21"/>
    <tableColumn id="5" xr3:uid="{8149405D-CCBC-4B4B-85BE-1A4FF328E013}" name="ج" dataDxfId="20"/>
    <tableColumn id="6" xr3:uid="{9C43832F-4334-4B42-B414-EFF19262FEE6}" name="س" dataDxfId="19"/>
    <tableColumn id="7" xr3:uid="{9AF096CA-BE9E-4E1D-838B-C9706D1EF82D}" name="د" dataDxfId="18"/>
  </tableColumns>
  <tableStyleInfo showFirstColumn="0" showLastColumn="0" showRowStripes="0" showColumnStripes="0"/>
  <extLst>
    <ext xmlns:x14="http://schemas.microsoft.com/office/spreadsheetml/2009/9/main" uri="{504A1905-F514-4f6f-8877-14C23A59335A}">
      <x14:table altTextSummary="تقويم مايو، يتم احتساب يوم الأسبوع تلقائياً للسنة المُدخلة في الخلية AE3 في هذا الجدول"/>
    </ext>
  </extLst>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25C1C30F-F899-4F2F-ACC1-9E735A2D638E}" name="يونيو" displayName="يونيو" ref="L34:R40" totalsRowShown="0" headerRowDxfId="17" dataDxfId="16">
  <autoFilter ref="L34:R40" xr:uid="{06E6625D-5B44-4419-B810-7FC21D452BD3}">
    <filterColumn colId="0" hiddenButton="1"/>
    <filterColumn colId="1" hiddenButton="1"/>
    <filterColumn colId="2" hiddenButton="1"/>
    <filterColumn colId="3" hiddenButton="1"/>
    <filterColumn colId="4" hiddenButton="1"/>
    <filterColumn colId="5" hiddenButton="1"/>
    <filterColumn colId="6" hiddenButton="1"/>
  </autoFilter>
  <tableColumns count="7">
    <tableColumn id="1" xr3:uid="{0503938C-7986-49FF-9501-DDC17B342FAA}" name="ن" dataDxfId="15"/>
    <tableColumn id="2" xr3:uid="{D09E41EB-4C62-4845-BE36-E7C6C3889C0C}" name="ث" dataDxfId="14"/>
    <tableColumn id="3" xr3:uid="{7E15A4CB-F43F-4EBE-BA7C-AF20ECC6CFCF}" name="ع" dataDxfId="13"/>
    <tableColumn id="4" xr3:uid="{FB6E5EE0-423F-4A55-9060-8B0B30DC7B4C}" name="خ" dataDxfId="12"/>
    <tableColumn id="5" xr3:uid="{C7F55345-04C4-4F39-ADF6-BE38EF870C9A}" name="ج" dataDxfId="11"/>
    <tableColumn id="6" xr3:uid="{89E766D5-3601-41EB-A409-D3C988BFEBDC}" name="س" dataDxfId="10"/>
    <tableColumn id="7" xr3:uid="{B37A6A8B-9721-42FA-8CA0-0914B15D5A98}" name="د" dataDxfId="9"/>
  </tableColumns>
  <tableStyleInfo showFirstColumn="0" showLastColumn="0" showRowStripes="0" showColumnStripes="0"/>
  <extLst>
    <ext xmlns:x14="http://schemas.microsoft.com/office/spreadsheetml/2009/9/main" uri="{504A1905-F514-4f6f-8877-14C23A59335A}">
      <x14:table altTextSummary="تقويم يونيو، يتم احتساب يوم الأسبوع تلقائياً للسنة المُدخلة في الخلية AE3 في هذا الجدول"/>
    </ext>
  </extLst>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F8228F-878A-4314-8FAB-11CFA7BBDCCE}" name="يوليو" displayName="يوليو" ref="U34:AA40" totalsRowShown="0" headerRowDxfId="8" dataDxfId="7">
  <autoFilter ref="U34:AA40" xr:uid="{9393EAC2-153E-44A1-8C75-70195AD060C0}">
    <filterColumn colId="0" hiddenButton="1"/>
    <filterColumn colId="1" hiddenButton="1"/>
    <filterColumn colId="2" hiddenButton="1"/>
    <filterColumn colId="3" hiddenButton="1"/>
    <filterColumn colId="4" hiddenButton="1"/>
    <filterColumn colId="5" hiddenButton="1"/>
    <filterColumn colId="6" hiddenButton="1"/>
  </autoFilter>
  <tableColumns count="7">
    <tableColumn id="1" xr3:uid="{B04AB094-7893-4603-B8E4-15FF6D7C848C}" name="ن" dataDxfId="6"/>
    <tableColumn id="2" xr3:uid="{84C699AB-6496-441A-B237-2EB283CEFEAE}" name="ث" dataDxfId="5"/>
    <tableColumn id="3" xr3:uid="{F183BF59-9DC2-4398-81DB-F0438980A67D}" name="ع" dataDxfId="4"/>
    <tableColumn id="4" xr3:uid="{57B4D1AE-A132-42AB-B0DA-DFFC07D5E12F}" name="خ" dataDxfId="3"/>
    <tableColumn id="5" xr3:uid="{99F0B57B-81B2-4F58-814B-9AF63612A63B}" name="ج" dataDxfId="2"/>
    <tableColumn id="6" xr3:uid="{85194B0F-B914-42E3-9849-D706E0596F18}" name="س" dataDxfId="1"/>
    <tableColumn id="7" xr3:uid="{D5875EA9-3BE5-41A0-8B63-BDE1DE894F6A}" name="د" dataDxfId="0"/>
  </tableColumns>
  <tableStyleInfo showFirstColumn="0" showLastColumn="0" showRowStripes="0" showColumnStripes="0"/>
  <extLst>
    <ext xmlns:x14="http://schemas.microsoft.com/office/spreadsheetml/2009/9/main" uri="{504A1905-F514-4f6f-8877-14C23A59335A}">
      <x14:table altTextSummary="تقويم يوليو، يتم احتساب يوم الأسبوع تلقائياً للسنة المُدخلة في الخلية AE3 في هذا الجدول"/>
    </ext>
  </extLst>
</table>
</file>

<file path=xl/theme/theme1.xml><?xml version="1.0" encoding="utf-8"?>
<a:theme xmlns:a="http://schemas.openxmlformats.org/drawingml/2006/main" name="9_calendar">
  <a:themeElements>
    <a:clrScheme name="Family Calendar 2">
      <a:dk1>
        <a:sysClr val="windowText" lastClr="000000"/>
      </a:dk1>
      <a:lt1>
        <a:sysClr val="window" lastClr="FFFFFF"/>
      </a:lt1>
      <a:dk2>
        <a:srgbClr val="3E3D2D"/>
      </a:dk2>
      <a:lt2>
        <a:srgbClr val="FFFFFF"/>
      </a:lt2>
      <a:accent1>
        <a:srgbClr val="FFF078"/>
      </a:accent1>
      <a:accent2>
        <a:srgbClr val="99FF66"/>
      </a:accent2>
      <a:accent3>
        <a:srgbClr val="FF99FF"/>
      </a:accent3>
      <a:accent4>
        <a:srgbClr val="92E0F7"/>
      </a:accent4>
      <a:accent5>
        <a:srgbClr val="FFCB92"/>
      </a:accent5>
      <a:accent6>
        <a:srgbClr val="CC99FF"/>
      </a:accent6>
      <a:hlink>
        <a:srgbClr val="BBA600"/>
      </a:hlink>
      <a:folHlink>
        <a:srgbClr val="A45600"/>
      </a:folHlink>
    </a:clrScheme>
    <a:fontScheme name="Custom 7">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table" Target="../tables/table4.xml"/><Relationship Id="rId13" Type="http://schemas.openxmlformats.org/officeDocument/2006/relationships/table" Target="../tables/table9.xml"/><Relationship Id="rId3" Type="http://schemas.openxmlformats.org/officeDocument/2006/relationships/vmlDrawing" Target="../drawings/vmlDrawing1.vml"/><Relationship Id="rId7" Type="http://schemas.openxmlformats.org/officeDocument/2006/relationships/table" Target="../tables/table3.xml"/><Relationship Id="rId12" Type="http://schemas.openxmlformats.org/officeDocument/2006/relationships/table" Target="../tables/table8.xml"/><Relationship Id="rId2" Type="http://schemas.openxmlformats.org/officeDocument/2006/relationships/drawing" Target="../drawings/drawing1.xml"/><Relationship Id="rId16" Type="http://schemas.openxmlformats.org/officeDocument/2006/relationships/table" Target="../tables/table12.xml"/><Relationship Id="rId1" Type="http://schemas.openxmlformats.org/officeDocument/2006/relationships/printerSettings" Target="../printerSettings/printerSettings2.bin"/><Relationship Id="rId6" Type="http://schemas.openxmlformats.org/officeDocument/2006/relationships/table" Target="../tables/table2.xml"/><Relationship Id="rId11" Type="http://schemas.openxmlformats.org/officeDocument/2006/relationships/table" Target="../tables/table7.xml"/><Relationship Id="rId5" Type="http://schemas.openxmlformats.org/officeDocument/2006/relationships/table" Target="../tables/table1.xml"/><Relationship Id="rId15" Type="http://schemas.openxmlformats.org/officeDocument/2006/relationships/table" Target="../tables/table11.xml"/><Relationship Id="rId10" Type="http://schemas.openxmlformats.org/officeDocument/2006/relationships/table" Target="../tables/table6.xml"/><Relationship Id="rId4" Type="http://schemas.openxmlformats.org/officeDocument/2006/relationships/ctrlProp" Target="../ctrlProps/ctrlProp1.xml"/><Relationship Id="rId9" Type="http://schemas.openxmlformats.org/officeDocument/2006/relationships/table" Target="../tables/table5.xml"/><Relationship Id="rId14" Type="http://schemas.openxmlformats.org/officeDocument/2006/relationships/table" Target="../tables/table10.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5E230F-273C-45E9-9C80-355F4F860AE9}">
  <sheetPr>
    <tabColor theme="1" tint="0.34998626667073579"/>
  </sheetPr>
  <dimension ref="A1:B9"/>
  <sheetViews>
    <sheetView showGridLines="0" rightToLeft="1" tabSelected="1" workbookViewId="0"/>
  </sheetViews>
  <sheetFormatPr defaultColWidth="9.109375" defaultRowHeight="13.2" x14ac:dyDescent="0.25"/>
  <cols>
    <col min="1" max="1" width="2.5546875" style="37" customWidth="1"/>
    <col min="2" max="2" width="85" style="37" customWidth="1"/>
    <col min="3" max="3" width="2.5546875" style="35" customWidth="1"/>
    <col min="4" max="16384" width="9.109375" style="35"/>
  </cols>
  <sheetData>
    <row r="1" spans="1:2" ht="17.399999999999999" thickBot="1" x14ac:dyDescent="0.35">
      <c r="A1" s="36"/>
      <c r="B1" s="6" t="s">
        <v>0</v>
      </c>
    </row>
    <row r="2" spans="1:2" ht="30" customHeight="1" thickTop="1" x14ac:dyDescent="0.25">
      <c r="A2" s="36"/>
      <c r="B2" s="7" t="s">
        <v>32</v>
      </c>
    </row>
    <row r="3" spans="1:2" s="45" customFormat="1" ht="30" customHeight="1" x14ac:dyDescent="0.25">
      <c r="A3" s="38"/>
      <c r="B3" s="7" t="s">
        <v>1</v>
      </c>
    </row>
    <row r="4" spans="1:2" s="45" customFormat="1" ht="30" customHeight="1" x14ac:dyDescent="0.25">
      <c r="A4" s="38"/>
      <c r="B4" s="7" t="s">
        <v>2</v>
      </c>
    </row>
    <row r="5" spans="1:2" s="45" customFormat="1" ht="37.5" customHeight="1" x14ac:dyDescent="0.25">
      <c r="A5" s="38"/>
      <c r="B5" s="8" t="s">
        <v>3</v>
      </c>
    </row>
    <row r="6" spans="1:2" ht="47.25" customHeight="1" x14ac:dyDescent="0.25">
      <c r="A6" s="36"/>
      <c r="B6" s="7" t="s">
        <v>33</v>
      </c>
    </row>
    <row r="7" spans="1:2" ht="41.25" customHeight="1" x14ac:dyDescent="0.25">
      <c r="A7" s="36"/>
      <c r="B7" s="9" t="s">
        <v>4</v>
      </c>
    </row>
    <row r="8" spans="1:2" x14ac:dyDescent="0.25">
      <c r="A8" s="35"/>
      <c r="B8" s="35"/>
    </row>
    <row r="9" spans="1:2" ht="13.8" x14ac:dyDescent="0.25">
      <c r="A9" s="35"/>
      <c r="B9" s="10"/>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4"/>
    <pageSetUpPr autoPageBreaks="0" fitToPage="1"/>
  </sheetPr>
  <dimension ref="A1:AN50"/>
  <sheetViews>
    <sheetView showGridLines="0" rightToLeft="1" zoomScaleNormal="100" workbookViewId="0"/>
  </sheetViews>
  <sheetFormatPr defaultColWidth="9.109375" defaultRowHeight="13.2" x14ac:dyDescent="0.25"/>
  <cols>
    <col min="1" max="1" width="3.44140625" style="43" customWidth="1"/>
    <col min="2" max="2" width="3" style="37" customWidth="1"/>
    <col min="3" max="9" width="3.6640625" style="37" customWidth="1"/>
    <col min="10" max="11" width="2.33203125" style="37" customWidth="1"/>
    <col min="12" max="18" width="3.6640625" style="37" customWidth="1"/>
    <col min="19" max="20" width="2.33203125" style="37" customWidth="1"/>
    <col min="21" max="27" width="3.6640625" style="37" customWidth="1"/>
    <col min="28" max="29" width="2.33203125" style="37" customWidth="1"/>
    <col min="30" max="36" width="3.6640625" style="37" customWidth="1"/>
    <col min="37" max="37" width="3.33203125" style="37" customWidth="1"/>
    <col min="38" max="16384" width="9.109375" style="35"/>
  </cols>
  <sheetData>
    <row r="1" spans="1:40" ht="20.25" customHeight="1" x14ac:dyDescent="0.25">
      <c r="A1" s="11" t="s">
        <v>5</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c r="AF1" s="36"/>
      <c r="AG1" s="36"/>
      <c r="AH1" s="36"/>
      <c r="AI1" s="36"/>
      <c r="AJ1" s="36"/>
      <c r="AK1" s="35"/>
    </row>
    <row r="2" spans="1:40" ht="15" customHeight="1" x14ac:dyDescent="0.25">
      <c r="A2" s="12"/>
      <c r="B2" s="36"/>
      <c r="C2" s="13"/>
      <c r="D2" s="13"/>
      <c r="E2" s="14"/>
      <c r="F2" s="14"/>
      <c r="G2" s="14"/>
      <c r="H2" s="14"/>
      <c r="I2" s="14"/>
      <c r="J2" s="14"/>
      <c r="K2" s="14"/>
      <c r="L2" s="14"/>
      <c r="M2" s="14"/>
      <c r="N2" s="13"/>
      <c r="O2" s="13"/>
      <c r="P2" s="13"/>
      <c r="Q2" s="13"/>
      <c r="R2" s="13"/>
      <c r="S2" s="13"/>
      <c r="T2" s="13"/>
      <c r="U2" s="13"/>
      <c r="V2" s="13"/>
      <c r="W2" s="13"/>
      <c r="X2" s="13"/>
      <c r="Y2" s="13"/>
      <c r="Z2" s="13"/>
      <c r="AA2" s="13"/>
      <c r="AB2" s="13"/>
      <c r="AC2" s="13"/>
      <c r="AD2" s="13"/>
      <c r="AE2" s="13"/>
      <c r="AF2" s="13"/>
      <c r="AG2" s="13"/>
      <c r="AH2" s="13"/>
      <c r="AI2" s="13"/>
      <c r="AJ2" s="13"/>
      <c r="AK2" s="35"/>
    </row>
    <row r="3" spans="1:40" s="40" customFormat="1" ht="34.5" customHeight="1" x14ac:dyDescent="0.55000000000000004">
      <c r="A3" s="15" t="s">
        <v>34</v>
      </c>
      <c r="B3" s="39"/>
      <c r="C3" s="16"/>
      <c r="D3" s="47" t="s">
        <v>19</v>
      </c>
      <c r="E3" s="47"/>
      <c r="F3" s="47"/>
      <c r="G3" s="47"/>
      <c r="H3" s="47"/>
      <c r="I3" s="47"/>
      <c r="J3" s="47"/>
      <c r="K3" s="47"/>
      <c r="L3" s="47"/>
      <c r="M3" s="47"/>
      <c r="N3" s="47"/>
      <c r="O3" s="47"/>
      <c r="P3" s="47"/>
      <c r="Q3" s="47"/>
      <c r="R3" s="47"/>
      <c r="S3" s="47"/>
      <c r="T3" s="47"/>
      <c r="U3" s="47"/>
      <c r="V3" s="47"/>
      <c r="W3" s="47"/>
      <c r="X3" s="47"/>
      <c r="Y3" s="47"/>
      <c r="Z3" s="47"/>
      <c r="AA3" s="47"/>
      <c r="AB3" s="47"/>
      <c r="AC3" s="47"/>
      <c r="AD3" s="47"/>
      <c r="AE3" s="48">
        <f ca="1">YEAR(TODAY())</f>
        <v>2021</v>
      </c>
      <c r="AF3" s="48"/>
      <c r="AG3" s="48"/>
      <c r="AH3" s="48"/>
      <c r="AI3" s="48"/>
      <c r="AJ3" s="17"/>
      <c r="AL3" s="46" t="s">
        <v>24</v>
      </c>
      <c r="AM3" s="46"/>
      <c r="AN3" s="46"/>
    </row>
    <row r="4" spans="1:40" ht="9.75" customHeight="1" x14ac:dyDescent="0.25">
      <c r="A4" s="12"/>
      <c r="B4" s="36"/>
      <c r="C4" s="13"/>
      <c r="D4" s="13"/>
      <c r="E4" s="13"/>
      <c r="F4" s="13"/>
      <c r="G4" s="13"/>
      <c r="H4" s="13"/>
      <c r="I4" s="13"/>
      <c r="J4" s="13"/>
      <c r="K4" s="13"/>
      <c r="L4" s="13"/>
      <c r="M4" s="13"/>
      <c r="N4" s="13"/>
      <c r="O4" s="13"/>
      <c r="P4" s="13"/>
      <c r="Q4" s="13"/>
      <c r="R4" s="13"/>
      <c r="S4" s="13"/>
      <c r="T4" s="13"/>
      <c r="U4" s="13"/>
      <c r="V4" s="13"/>
      <c r="W4" s="13"/>
      <c r="X4" s="13"/>
      <c r="Y4" s="13"/>
      <c r="Z4" s="13"/>
      <c r="AA4" s="13"/>
      <c r="AB4" s="13"/>
      <c r="AC4" s="13"/>
      <c r="AD4" s="13"/>
      <c r="AE4" s="13"/>
      <c r="AF4" s="13"/>
      <c r="AG4" s="13"/>
      <c r="AH4" s="13"/>
      <c r="AI4" s="13"/>
      <c r="AJ4" s="13"/>
      <c r="AK4" s="35"/>
    </row>
    <row r="5" spans="1:40" ht="15.75" customHeight="1" x14ac:dyDescent="0.25">
      <c r="A5" s="15" t="s">
        <v>6</v>
      </c>
      <c r="B5" s="36"/>
      <c r="C5" s="13"/>
      <c r="D5" s="18" t="s">
        <v>20</v>
      </c>
      <c r="E5" s="19"/>
      <c r="F5" s="19"/>
      <c r="G5" s="19"/>
      <c r="H5" s="20"/>
      <c r="I5" s="20"/>
      <c r="J5" s="20"/>
      <c r="K5" s="20"/>
      <c r="L5" s="20"/>
      <c r="M5" s="18"/>
      <c r="N5" s="20"/>
      <c r="O5" s="20"/>
      <c r="P5" s="20"/>
      <c r="Q5" s="20"/>
      <c r="R5" s="20"/>
      <c r="S5" s="13"/>
      <c r="T5" s="13"/>
      <c r="U5" s="21" t="s">
        <v>23</v>
      </c>
      <c r="V5" s="20"/>
      <c r="W5" s="20"/>
      <c r="X5" s="20"/>
      <c r="Y5" s="20"/>
      <c r="Z5" s="20"/>
      <c r="AA5" s="20"/>
      <c r="AB5" s="20"/>
      <c r="AC5" s="20"/>
      <c r="AD5" s="20"/>
      <c r="AE5" s="20"/>
      <c r="AF5" s="20"/>
      <c r="AG5" s="20"/>
      <c r="AH5" s="20"/>
      <c r="AI5" s="13"/>
      <c r="AJ5" s="13"/>
      <c r="AK5" s="35"/>
    </row>
    <row r="6" spans="1:40" x14ac:dyDescent="0.25">
      <c r="A6" s="12"/>
      <c r="B6" s="36"/>
      <c r="C6" s="22"/>
      <c r="D6" s="52">
        <f ca="1">DATE(YEAR(TODAY()),1,1)</f>
        <v>44197</v>
      </c>
      <c r="E6" s="52"/>
      <c r="F6" s="52"/>
      <c r="G6" s="52"/>
      <c r="H6" s="50" t="s">
        <v>21</v>
      </c>
      <c r="I6" s="50"/>
      <c r="J6" s="50"/>
      <c r="K6" s="50"/>
      <c r="L6" s="50"/>
      <c r="M6" s="50"/>
      <c r="N6" s="50"/>
      <c r="O6" s="50"/>
      <c r="P6" s="50"/>
      <c r="Q6" s="50"/>
      <c r="R6" s="22"/>
      <c r="S6" s="22"/>
      <c r="T6" s="22"/>
      <c r="U6" s="51"/>
      <c r="V6" s="51"/>
      <c r="W6" s="51"/>
      <c r="X6" s="51"/>
      <c r="Y6" s="51"/>
      <c r="Z6" s="51"/>
      <c r="AA6" s="51"/>
      <c r="AB6" s="51"/>
      <c r="AC6" s="51"/>
      <c r="AD6" s="51"/>
      <c r="AE6" s="51"/>
      <c r="AF6" s="51"/>
      <c r="AG6" s="51"/>
      <c r="AH6" s="51"/>
      <c r="AI6" s="51"/>
      <c r="AJ6" s="22"/>
      <c r="AK6" s="35"/>
    </row>
    <row r="7" spans="1:40" ht="13.8" x14ac:dyDescent="0.25">
      <c r="A7" s="12"/>
      <c r="B7" s="36"/>
      <c r="C7" s="23"/>
      <c r="D7" s="52">
        <f ca="1">DATE(YEAR(TODAY()),3,25)</f>
        <v>44280</v>
      </c>
      <c r="E7" s="52"/>
      <c r="F7" s="52"/>
      <c r="G7" s="52"/>
      <c r="H7" s="50" t="s">
        <v>22</v>
      </c>
      <c r="I7" s="50"/>
      <c r="J7" s="50"/>
      <c r="K7" s="50"/>
      <c r="L7" s="50"/>
      <c r="M7" s="50"/>
      <c r="N7" s="50"/>
      <c r="O7" s="50"/>
      <c r="P7" s="50"/>
      <c r="Q7" s="50"/>
      <c r="R7" s="22"/>
      <c r="S7" s="22"/>
      <c r="T7" s="22"/>
      <c r="U7" s="49"/>
      <c r="V7" s="49"/>
      <c r="W7" s="49"/>
      <c r="X7" s="49"/>
      <c r="Y7" s="49"/>
      <c r="Z7" s="49"/>
      <c r="AA7" s="49"/>
      <c r="AB7" s="49"/>
      <c r="AC7" s="49"/>
      <c r="AD7" s="49"/>
      <c r="AE7" s="49"/>
      <c r="AF7" s="49"/>
      <c r="AG7" s="49"/>
      <c r="AH7" s="49"/>
      <c r="AI7" s="49"/>
      <c r="AJ7" s="22"/>
      <c r="AK7" s="35"/>
    </row>
    <row r="8" spans="1:40" ht="13.8" x14ac:dyDescent="0.25">
      <c r="A8" s="12"/>
      <c r="B8" s="36"/>
      <c r="C8" s="23"/>
      <c r="D8" s="52"/>
      <c r="E8" s="52"/>
      <c r="F8" s="52"/>
      <c r="G8" s="52"/>
      <c r="H8" s="50"/>
      <c r="I8" s="50"/>
      <c r="J8" s="50"/>
      <c r="K8" s="50"/>
      <c r="L8" s="50"/>
      <c r="M8" s="50"/>
      <c r="N8" s="50"/>
      <c r="O8" s="50"/>
      <c r="P8" s="50"/>
      <c r="Q8" s="50"/>
      <c r="R8" s="22"/>
      <c r="S8" s="22"/>
      <c r="T8" s="22"/>
      <c r="U8" s="49"/>
      <c r="V8" s="49"/>
      <c r="W8" s="49"/>
      <c r="X8" s="49"/>
      <c r="Y8" s="49"/>
      <c r="Z8" s="49"/>
      <c r="AA8" s="49"/>
      <c r="AB8" s="49"/>
      <c r="AC8" s="49"/>
      <c r="AD8" s="49"/>
      <c r="AE8" s="49"/>
      <c r="AF8" s="49"/>
      <c r="AG8" s="49"/>
      <c r="AH8" s="49"/>
      <c r="AI8" s="49"/>
      <c r="AJ8" s="22"/>
      <c r="AK8" s="35"/>
    </row>
    <row r="9" spans="1:40" ht="13.8" x14ac:dyDescent="0.25">
      <c r="A9" s="12"/>
      <c r="B9" s="36"/>
      <c r="C9" s="23"/>
      <c r="D9" s="52"/>
      <c r="E9" s="52"/>
      <c r="F9" s="52"/>
      <c r="G9" s="52"/>
      <c r="H9" s="50"/>
      <c r="I9" s="50"/>
      <c r="J9" s="50"/>
      <c r="K9" s="50"/>
      <c r="L9" s="50"/>
      <c r="M9" s="50"/>
      <c r="N9" s="50"/>
      <c r="O9" s="50"/>
      <c r="P9" s="50"/>
      <c r="Q9" s="50"/>
      <c r="R9" s="22"/>
      <c r="S9" s="22"/>
      <c r="T9" s="22"/>
      <c r="U9" s="49"/>
      <c r="V9" s="49"/>
      <c r="W9" s="49"/>
      <c r="X9" s="49"/>
      <c r="Y9" s="49"/>
      <c r="Z9" s="49"/>
      <c r="AA9" s="49"/>
      <c r="AB9" s="49"/>
      <c r="AC9" s="49"/>
      <c r="AD9" s="49"/>
      <c r="AE9" s="49"/>
      <c r="AF9" s="49"/>
      <c r="AG9" s="49"/>
      <c r="AH9" s="49"/>
      <c r="AI9" s="49"/>
      <c r="AJ9" s="22"/>
      <c r="AK9" s="35"/>
    </row>
    <row r="10" spans="1:40" ht="13.8" x14ac:dyDescent="0.25">
      <c r="A10" s="12"/>
      <c r="B10" s="36"/>
      <c r="C10" s="23"/>
      <c r="D10" s="52"/>
      <c r="E10" s="52"/>
      <c r="F10" s="52"/>
      <c r="G10" s="52"/>
      <c r="H10" s="50"/>
      <c r="I10" s="50"/>
      <c r="J10" s="50"/>
      <c r="K10" s="50"/>
      <c r="L10" s="50"/>
      <c r="M10" s="50"/>
      <c r="N10" s="50"/>
      <c r="O10" s="50"/>
      <c r="P10" s="50"/>
      <c r="Q10" s="50"/>
      <c r="R10" s="22"/>
      <c r="S10" s="22"/>
      <c r="T10" s="22"/>
      <c r="U10" s="49"/>
      <c r="V10" s="49"/>
      <c r="W10" s="49"/>
      <c r="X10" s="49"/>
      <c r="Y10" s="49"/>
      <c r="Z10" s="49"/>
      <c r="AA10" s="49"/>
      <c r="AB10" s="49"/>
      <c r="AC10" s="49"/>
      <c r="AD10" s="49"/>
      <c r="AE10" s="49"/>
      <c r="AF10" s="49"/>
      <c r="AG10" s="49"/>
      <c r="AH10" s="49"/>
      <c r="AI10" s="49"/>
      <c r="AJ10" s="22"/>
      <c r="AK10" s="35"/>
    </row>
    <row r="11" spans="1:40" ht="13.8" x14ac:dyDescent="0.25">
      <c r="A11" s="12"/>
      <c r="B11" s="36"/>
      <c r="C11" s="23"/>
      <c r="D11" s="52"/>
      <c r="E11" s="52"/>
      <c r="F11" s="52"/>
      <c r="G11" s="52"/>
      <c r="H11" s="50"/>
      <c r="I11" s="50"/>
      <c r="J11" s="50"/>
      <c r="K11" s="50"/>
      <c r="L11" s="50"/>
      <c r="M11" s="50"/>
      <c r="N11" s="50"/>
      <c r="O11" s="50"/>
      <c r="P11" s="50"/>
      <c r="Q11" s="50"/>
      <c r="R11" s="22"/>
      <c r="S11" s="22"/>
      <c r="T11" s="22"/>
      <c r="U11" s="49"/>
      <c r="V11" s="49"/>
      <c r="W11" s="49"/>
      <c r="X11" s="49"/>
      <c r="Y11" s="49"/>
      <c r="Z11" s="49"/>
      <c r="AA11" s="49"/>
      <c r="AB11" s="49"/>
      <c r="AC11" s="49"/>
      <c r="AD11" s="49"/>
      <c r="AE11" s="49"/>
      <c r="AF11" s="49"/>
      <c r="AG11" s="49"/>
      <c r="AH11" s="49"/>
      <c r="AI11" s="49"/>
      <c r="AJ11" s="22"/>
      <c r="AK11" s="35"/>
    </row>
    <row r="12" spans="1:40" ht="13.8" x14ac:dyDescent="0.25">
      <c r="A12" s="12"/>
      <c r="B12" s="36"/>
      <c r="C12" s="23"/>
      <c r="D12" s="52"/>
      <c r="E12" s="52"/>
      <c r="F12" s="52"/>
      <c r="G12" s="52"/>
      <c r="H12" s="50"/>
      <c r="I12" s="50"/>
      <c r="J12" s="50"/>
      <c r="K12" s="50"/>
      <c r="L12" s="50"/>
      <c r="M12" s="50"/>
      <c r="N12" s="50"/>
      <c r="O12" s="50"/>
      <c r="P12" s="50"/>
      <c r="Q12" s="50"/>
      <c r="R12" s="22"/>
      <c r="S12" s="22"/>
      <c r="T12" s="22"/>
      <c r="U12" s="49"/>
      <c r="V12" s="49"/>
      <c r="W12" s="49"/>
      <c r="X12" s="49"/>
      <c r="Y12" s="49"/>
      <c r="Z12" s="49"/>
      <c r="AA12" s="49"/>
      <c r="AB12" s="49"/>
      <c r="AC12" s="49"/>
      <c r="AD12" s="49"/>
      <c r="AE12" s="49"/>
      <c r="AF12" s="49"/>
      <c r="AG12" s="49"/>
      <c r="AH12" s="49"/>
      <c r="AI12" s="49"/>
      <c r="AJ12" s="22"/>
      <c r="AK12" s="35"/>
    </row>
    <row r="13" spans="1:40" ht="13.8" x14ac:dyDescent="0.25">
      <c r="A13" s="12"/>
      <c r="B13" s="36"/>
      <c r="C13" s="23"/>
      <c r="D13" s="52"/>
      <c r="E13" s="52"/>
      <c r="F13" s="52"/>
      <c r="G13" s="52"/>
      <c r="H13" s="50"/>
      <c r="I13" s="50"/>
      <c r="J13" s="50"/>
      <c r="K13" s="50"/>
      <c r="L13" s="50"/>
      <c r="M13" s="50"/>
      <c r="N13" s="50"/>
      <c r="O13" s="50"/>
      <c r="P13" s="50"/>
      <c r="Q13" s="50"/>
      <c r="R13" s="22"/>
      <c r="S13" s="22"/>
      <c r="T13" s="22"/>
      <c r="U13" s="49"/>
      <c r="V13" s="49"/>
      <c r="W13" s="49"/>
      <c r="X13" s="49"/>
      <c r="Y13" s="49"/>
      <c r="Z13" s="49"/>
      <c r="AA13" s="49"/>
      <c r="AB13" s="49"/>
      <c r="AC13" s="49"/>
      <c r="AD13" s="49"/>
      <c r="AE13" s="49"/>
      <c r="AF13" s="49"/>
      <c r="AG13" s="49"/>
      <c r="AH13" s="49"/>
      <c r="AI13" s="49"/>
      <c r="AJ13" s="22"/>
      <c r="AK13" s="35"/>
    </row>
    <row r="14" spans="1:40" ht="13.8" x14ac:dyDescent="0.25">
      <c r="A14" s="12"/>
      <c r="B14" s="36"/>
      <c r="C14" s="23"/>
      <c r="D14" s="52"/>
      <c r="E14" s="52"/>
      <c r="F14" s="52"/>
      <c r="G14" s="52"/>
      <c r="H14" s="50"/>
      <c r="I14" s="50"/>
      <c r="J14" s="50"/>
      <c r="K14" s="50"/>
      <c r="L14" s="50"/>
      <c r="M14" s="50"/>
      <c r="N14" s="50"/>
      <c r="O14" s="50"/>
      <c r="P14" s="50"/>
      <c r="Q14" s="50"/>
      <c r="R14" s="22"/>
      <c r="S14" s="22"/>
      <c r="T14" s="22"/>
      <c r="U14" s="49"/>
      <c r="V14" s="49"/>
      <c r="W14" s="49"/>
      <c r="X14" s="49"/>
      <c r="Y14" s="49"/>
      <c r="Z14" s="49"/>
      <c r="AA14" s="49"/>
      <c r="AB14" s="49"/>
      <c r="AC14" s="49"/>
      <c r="AD14" s="49"/>
      <c r="AE14" s="49"/>
      <c r="AF14" s="49"/>
      <c r="AG14" s="49"/>
      <c r="AH14" s="49"/>
      <c r="AI14" s="49"/>
      <c r="AJ14" s="22"/>
      <c r="AK14" s="35"/>
    </row>
    <row r="15" spans="1:40" ht="13.8" x14ac:dyDescent="0.25">
      <c r="A15" s="12"/>
      <c r="B15" s="36"/>
      <c r="C15" s="23"/>
      <c r="D15" s="52"/>
      <c r="E15" s="52"/>
      <c r="F15" s="52"/>
      <c r="G15" s="52"/>
      <c r="H15" s="50"/>
      <c r="I15" s="50"/>
      <c r="J15" s="50"/>
      <c r="K15" s="50"/>
      <c r="L15" s="50"/>
      <c r="M15" s="50"/>
      <c r="N15" s="50"/>
      <c r="O15" s="50"/>
      <c r="P15" s="50"/>
      <c r="Q15" s="50"/>
      <c r="R15" s="22"/>
      <c r="S15" s="22"/>
      <c r="T15" s="22"/>
      <c r="U15" s="49"/>
      <c r="V15" s="49"/>
      <c r="W15" s="49"/>
      <c r="X15" s="49"/>
      <c r="Y15" s="49"/>
      <c r="Z15" s="49"/>
      <c r="AA15" s="49"/>
      <c r="AB15" s="49"/>
      <c r="AC15" s="49"/>
      <c r="AD15" s="49"/>
      <c r="AE15" s="49"/>
      <c r="AF15" s="49"/>
      <c r="AG15" s="49"/>
      <c r="AH15" s="49"/>
      <c r="AI15" s="49"/>
      <c r="AJ15" s="22"/>
      <c r="AK15" s="35"/>
    </row>
    <row r="16" spans="1:40" ht="13.8" x14ac:dyDescent="0.25">
      <c r="A16" s="12"/>
      <c r="B16" s="36"/>
      <c r="C16" s="23"/>
      <c r="D16" s="52"/>
      <c r="E16" s="52"/>
      <c r="F16" s="52"/>
      <c r="G16" s="52"/>
      <c r="H16" s="50"/>
      <c r="I16" s="50"/>
      <c r="J16" s="50"/>
      <c r="K16" s="50"/>
      <c r="L16" s="50"/>
      <c r="M16" s="50"/>
      <c r="N16" s="50"/>
      <c r="O16" s="50"/>
      <c r="P16" s="50"/>
      <c r="Q16" s="50"/>
      <c r="R16" s="22"/>
      <c r="S16" s="22"/>
      <c r="T16" s="22"/>
      <c r="U16" s="49"/>
      <c r="V16" s="49"/>
      <c r="W16" s="49"/>
      <c r="X16" s="49"/>
      <c r="Y16" s="49"/>
      <c r="Z16" s="49"/>
      <c r="AA16" s="49"/>
      <c r="AB16" s="49"/>
      <c r="AC16" s="49"/>
      <c r="AD16" s="49"/>
      <c r="AE16" s="49"/>
      <c r="AF16" s="49"/>
      <c r="AG16" s="49"/>
      <c r="AH16" s="49"/>
      <c r="AI16" s="49"/>
      <c r="AJ16" s="22"/>
      <c r="AK16" s="35"/>
    </row>
    <row r="17" spans="1:37" ht="13.8" x14ac:dyDescent="0.25">
      <c r="A17" s="12"/>
      <c r="B17" s="36"/>
      <c r="C17" s="23"/>
      <c r="D17" s="52"/>
      <c r="E17" s="52"/>
      <c r="F17" s="52"/>
      <c r="G17" s="52"/>
      <c r="H17" s="50"/>
      <c r="I17" s="50"/>
      <c r="J17" s="50"/>
      <c r="K17" s="50"/>
      <c r="L17" s="50"/>
      <c r="M17" s="50"/>
      <c r="N17" s="50"/>
      <c r="O17" s="50"/>
      <c r="P17" s="50"/>
      <c r="Q17" s="50"/>
      <c r="R17" s="22"/>
      <c r="S17" s="22"/>
      <c r="T17" s="22"/>
      <c r="U17" s="49"/>
      <c r="V17" s="49"/>
      <c r="W17" s="49"/>
      <c r="X17" s="49"/>
      <c r="Y17" s="49"/>
      <c r="Z17" s="49"/>
      <c r="AA17" s="49"/>
      <c r="AB17" s="49"/>
      <c r="AC17" s="49"/>
      <c r="AD17" s="49"/>
      <c r="AE17" s="49"/>
      <c r="AF17" s="49"/>
      <c r="AG17" s="49"/>
      <c r="AH17" s="49"/>
      <c r="AI17" s="49"/>
      <c r="AJ17" s="22"/>
      <c r="AK17" s="35"/>
    </row>
    <row r="18" spans="1:37" ht="13.8" x14ac:dyDescent="0.25">
      <c r="A18" s="12"/>
      <c r="B18" s="36"/>
      <c r="C18" s="23"/>
      <c r="D18" s="52"/>
      <c r="E18" s="52"/>
      <c r="F18" s="52"/>
      <c r="G18" s="52"/>
      <c r="H18" s="50"/>
      <c r="I18" s="50"/>
      <c r="J18" s="50"/>
      <c r="K18" s="50"/>
      <c r="L18" s="50"/>
      <c r="M18" s="50"/>
      <c r="N18" s="50"/>
      <c r="O18" s="50"/>
      <c r="P18" s="50"/>
      <c r="Q18" s="50"/>
      <c r="R18" s="22"/>
      <c r="S18" s="22"/>
      <c r="T18" s="22"/>
      <c r="U18" s="49"/>
      <c r="V18" s="49"/>
      <c r="W18" s="49"/>
      <c r="X18" s="49"/>
      <c r="Y18" s="49"/>
      <c r="Z18" s="49"/>
      <c r="AA18" s="49"/>
      <c r="AB18" s="49"/>
      <c r="AC18" s="49"/>
      <c r="AD18" s="49"/>
      <c r="AE18" s="49"/>
      <c r="AF18" s="49"/>
      <c r="AG18" s="49"/>
      <c r="AH18" s="49"/>
      <c r="AI18" s="49"/>
      <c r="AJ18" s="22"/>
      <c r="AK18" s="35"/>
    </row>
    <row r="19" spans="1:37" ht="13.8" x14ac:dyDescent="0.25">
      <c r="A19" s="12"/>
      <c r="B19" s="36"/>
      <c r="C19" s="23"/>
      <c r="D19" s="52"/>
      <c r="E19" s="52"/>
      <c r="F19" s="52"/>
      <c r="G19" s="52"/>
      <c r="H19" s="50"/>
      <c r="I19" s="50"/>
      <c r="J19" s="50"/>
      <c r="K19" s="50"/>
      <c r="L19" s="50"/>
      <c r="M19" s="50"/>
      <c r="N19" s="50"/>
      <c r="O19" s="50"/>
      <c r="P19" s="50"/>
      <c r="Q19" s="50"/>
      <c r="R19" s="22"/>
      <c r="S19" s="22"/>
      <c r="T19" s="22"/>
      <c r="U19" s="49"/>
      <c r="V19" s="49"/>
      <c r="W19" s="49"/>
      <c r="X19" s="49"/>
      <c r="Y19" s="49"/>
      <c r="Z19" s="49"/>
      <c r="AA19" s="49"/>
      <c r="AB19" s="49"/>
      <c r="AC19" s="49"/>
      <c r="AD19" s="49"/>
      <c r="AE19" s="49"/>
      <c r="AF19" s="49"/>
      <c r="AG19" s="49"/>
      <c r="AH19" s="49"/>
      <c r="AI19" s="49"/>
      <c r="AJ19" s="22"/>
      <c r="AK19" s="35"/>
    </row>
    <row r="20" spans="1:37" ht="13.8" x14ac:dyDescent="0.25">
      <c r="A20" s="12"/>
      <c r="B20" s="36"/>
      <c r="C20" s="23"/>
      <c r="D20" s="52"/>
      <c r="E20" s="52"/>
      <c r="F20" s="52"/>
      <c r="G20" s="52"/>
      <c r="H20" s="50"/>
      <c r="I20" s="50"/>
      <c r="J20" s="50"/>
      <c r="K20" s="50"/>
      <c r="L20" s="50"/>
      <c r="M20" s="50"/>
      <c r="N20" s="50"/>
      <c r="O20" s="50"/>
      <c r="P20" s="50"/>
      <c r="Q20" s="50"/>
      <c r="R20" s="22"/>
      <c r="S20" s="22"/>
      <c r="T20" s="22"/>
      <c r="U20" s="49"/>
      <c r="V20" s="49"/>
      <c r="W20" s="49"/>
      <c r="X20" s="49"/>
      <c r="Y20" s="49"/>
      <c r="Z20" s="49"/>
      <c r="AA20" s="49"/>
      <c r="AB20" s="49"/>
      <c r="AC20" s="49"/>
      <c r="AD20" s="49"/>
      <c r="AE20" s="49"/>
      <c r="AF20" s="49"/>
      <c r="AG20" s="49"/>
      <c r="AH20" s="49"/>
      <c r="AI20" s="49"/>
      <c r="AJ20" s="22"/>
      <c r="AK20" s="35"/>
    </row>
    <row r="21" spans="1:37" ht="13.8" x14ac:dyDescent="0.25">
      <c r="A21" s="12"/>
      <c r="B21" s="36"/>
      <c r="C21" s="23"/>
      <c r="D21" s="50"/>
      <c r="E21" s="50"/>
      <c r="F21" s="22"/>
      <c r="G21" s="22"/>
      <c r="H21" s="22"/>
      <c r="I21" s="22"/>
      <c r="J21" s="22"/>
      <c r="K21" s="22"/>
      <c r="L21" s="22"/>
      <c r="M21" s="23"/>
      <c r="N21" s="23"/>
      <c r="O21" s="23"/>
      <c r="P21" s="22"/>
      <c r="Q21" s="22"/>
      <c r="R21" s="22"/>
      <c r="S21" s="22"/>
      <c r="T21" s="22"/>
      <c r="U21" s="22"/>
      <c r="V21" s="22"/>
      <c r="W21" s="22"/>
      <c r="X21" s="22"/>
      <c r="Y21" s="22"/>
      <c r="Z21" s="22"/>
      <c r="AA21" s="22"/>
      <c r="AB21" s="22"/>
      <c r="AC21" s="22"/>
      <c r="AD21" s="22"/>
      <c r="AE21" s="22"/>
      <c r="AF21" s="22"/>
      <c r="AG21" s="22"/>
      <c r="AH21" s="22"/>
      <c r="AI21" s="22"/>
      <c r="AJ21" s="22"/>
      <c r="AK21" s="35"/>
    </row>
    <row r="22" spans="1:37" ht="13.8" x14ac:dyDescent="0.25">
      <c r="A22" s="12"/>
      <c r="B22" s="36"/>
      <c r="C22" s="24"/>
      <c r="D22" s="53"/>
      <c r="E22" s="53"/>
      <c r="F22" s="25"/>
      <c r="G22" s="25"/>
      <c r="H22" s="25"/>
      <c r="I22" s="26"/>
      <c r="J22" s="26"/>
      <c r="K22" s="26"/>
      <c r="L22" s="26"/>
      <c r="M22" s="27"/>
      <c r="N22" s="27"/>
      <c r="O22" s="27"/>
      <c r="P22" s="41"/>
      <c r="Q22" s="41"/>
      <c r="R22" s="41"/>
      <c r="S22" s="41"/>
      <c r="T22" s="41"/>
      <c r="U22" s="41"/>
      <c r="V22" s="41"/>
      <c r="W22" s="41"/>
      <c r="X22" s="41"/>
      <c r="Y22" s="41"/>
      <c r="Z22" s="41"/>
      <c r="AA22" s="41"/>
      <c r="AB22" s="41"/>
      <c r="AC22" s="41"/>
      <c r="AD22" s="41"/>
      <c r="AE22" s="41"/>
      <c r="AF22" s="41"/>
      <c r="AG22" s="41"/>
      <c r="AH22" s="41"/>
      <c r="AI22" s="41"/>
      <c r="AJ22" s="41"/>
      <c r="AK22" s="42"/>
    </row>
    <row r="23" spans="1:37" ht="33.75" customHeight="1" x14ac:dyDescent="0.25">
      <c r="A23" s="11" t="s">
        <v>7</v>
      </c>
      <c r="B23" s="36"/>
      <c r="C23" s="36"/>
      <c r="D23" s="36"/>
      <c r="E23" s="36"/>
      <c r="F23" s="36"/>
      <c r="G23" s="36"/>
      <c r="H23" s="36"/>
      <c r="I23" s="36"/>
      <c r="J23" s="36"/>
      <c r="K23" s="36"/>
      <c r="L23" s="36"/>
      <c r="M23" s="36"/>
      <c r="N23" s="36"/>
      <c r="O23" s="36"/>
      <c r="P23" s="36"/>
      <c r="Q23" s="36"/>
      <c r="R23" s="36"/>
      <c r="S23" s="36"/>
      <c r="T23" s="36"/>
      <c r="U23" s="36"/>
      <c r="V23" s="36"/>
      <c r="W23" s="36"/>
      <c r="X23" s="36"/>
      <c r="Y23" s="36"/>
      <c r="Z23" s="36"/>
      <c r="AA23" s="36"/>
      <c r="AB23" s="36"/>
      <c r="AC23" s="36"/>
      <c r="AD23" s="36"/>
      <c r="AE23" s="36"/>
      <c r="AF23" s="36"/>
      <c r="AG23" s="36"/>
      <c r="AH23" s="36"/>
      <c r="AI23" s="36"/>
      <c r="AJ23" s="36"/>
      <c r="AK23" s="35"/>
    </row>
    <row r="24" spans="1:37" ht="15" x14ac:dyDescent="0.25">
      <c r="A24" s="11" t="s">
        <v>8</v>
      </c>
      <c r="B24" s="36"/>
      <c r="C24" s="54">
        <f ca="1">DATE(سنة_التقويم,1,1)</f>
        <v>44197</v>
      </c>
      <c r="D24" s="54"/>
      <c r="E24" s="54"/>
      <c r="F24" s="54"/>
      <c r="G24" s="54"/>
      <c r="H24" s="54"/>
      <c r="I24" s="54"/>
      <c r="J24" s="28"/>
      <c r="K24" s="29"/>
      <c r="L24" s="54">
        <f ca="1">DATE(سنة_التقويم,2,1)</f>
        <v>44228</v>
      </c>
      <c r="M24" s="54"/>
      <c r="N24" s="54"/>
      <c r="O24" s="54"/>
      <c r="P24" s="54"/>
      <c r="Q24" s="54"/>
      <c r="R24" s="54"/>
      <c r="S24" s="28"/>
      <c r="T24" s="4"/>
      <c r="U24" s="54">
        <f ca="1">DATE(سنة_التقويم,3,1)</f>
        <v>44256</v>
      </c>
      <c r="V24" s="54"/>
      <c r="W24" s="54"/>
      <c r="X24" s="54"/>
      <c r="Y24" s="54"/>
      <c r="Z24" s="54"/>
      <c r="AA24" s="54"/>
      <c r="AB24" s="28"/>
      <c r="AC24" s="1"/>
      <c r="AD24" s="54">
        <f ca="1">DATE(سنة_التقويم,4,1)</f>
        <v>44287</v>
      </c>
      <c r="AE24" s="54"/>
      <c r="AF24" s="54"/>
      <c r="AG24" s="54"/>
      <c r="AH24" s="54"/>
      <c r="AI24" s="54"/>
      <c r="AJ24" s="54"/>
      <c r="AK24" s="35"/>
    </row>
    <row r="25" spans="1:37" ht="15" x14ac:dyDescent="0.25">
      <c r="A25" s="11" t="s">
        <v>9</v>
      </c>
      <c r="B25" s="36"/>
      <c r="C25" s="30" t="s">
        <v>25</v>
      </c>
      <c r="D25" s="30" t="s">
        <v>26</v>
      </c>
      <c r="E25" s="30" t="s">
        <v>27</v>
      </c>
      <c r="F25" s="30" t="s">
        <v>28</v>
      </c>
      <c r="G25" s="30" t="s">
        <v>29</v>
      </c>
      <c r="H25" s="30" t="s">
        <v>30</v>
      </c>
      <c r="I25" s="30" t="s">
        <v>31</v>
      </c>
      <c r="J25" s="31"/>
      <c r="K25" s="2"/>
      <c r="L25" s="30" t="s">
        <v>25</v>
      </c>
      <c r="M25" s="30" t="s">
        <v>26</v>
      </c>
      <c r="N25" s="30" t="s">
        <v>27</v>
      </c>
      <c r="O25" s="30" t="s">
        <v>28</v>
      </c>
      <c r="P25" s="30" t="s">
        <v>29</v>
      </c>
      <c r="Q25" s="30" t="s">
        <v>30</v>
      </c>
      <c r="R25" s="30" t="s">
        <v>31</v>
      </c>
      <c r="S25" s="31"/>
      <c r="T25" s="4"/>
      <c r="U25" s="30" t="s">
        <v>25</v>
      </c>
      <c r="V25" s="30" t="s">
        <v>26</v>
      </c>
      <c r="W25" s="30" t="s">
        <v>27</v>
      </c>
      <c r="X25" s="30" t="s">
        <v>28</v>
      </c>
      <c r="Y25" s="30" t="s">
        <v>29</v>
      </c>
      <c r="Z25" s="30" t="s">
        <v>30</v>
      </c>
      <c r="AA25" s="30" t="s">
        <v>31</v>
      </c>
      <c r="AB25" s="31"/>
      <c r="AC25" s="29"/>
      <c r="AD25" s="30" t="s">
        <v>25</v>
      </c>
      <c r="AE25" s="30" t="s">
        <v>26</v>
      </c>
      <c r="AF25" s="30" t="s">
        <v>27</v>
      </c>
      <c r="AG25" s="30" t="s">
        <v>28</v>
      </c>
      <c r="AH25" s="30" t="s">
        <v>29</v>
      </c>
      <c r="AI25" s="30" t="s">
        <v>30</v>
      </c>
      <c r="AJ25" s="30" t="s">
        <v>31</v>
      </c>
      <c r="AK25" s="35"/>
    </row>
    <row r="26" spans="1:37" ht="13.8" x14ac:dyDescent="0.25">
      <c r="A26" s="11" t="s">
        <v>10</v>
      </c>
      <c r="B26" s="36"/>
      <c r="C26" s="44" t="str">
        <f ca="1">IF(DAY(JanSun1)=1,"",IF(AND(YEAR(JanSun1+1)=سنة_التقويم,MONTH(JanSun1+1)=1),JanSun1+1,""))</f>
        <v/>
      </c>
      <c r="D26" s="44" t="str">
        <f ca="1">IF(DAY(JanSun1)=1,"",IF(AND(YEAR(JanSun1+2)=سنة_التقويم,MONTH(JanSun1+2)=1),JanSun1+2,""))</f>
        <v/>
      </c>
      <c r="E26" s="44" t="str">
        <f ca="1">IF(DAY(JanSun1)=1,"",IF(AND(YEAR(JanSun1+3)=سنة_التقويم,MONTH(JanSun1+3)=1),JanSun1+3,""))</f>
        <v/>
      </c>
      <c r="F26" s="44" t="str">
        <f ca="1">IF(DAY(JanSun1)=1,"",IF(AND(YEAR(JanSun1+4)=سنة_التقويم,MONTH(JanSun1+4)=1),JanSun1+4,""))</f>
        <v/>
      </c>
      <c r="G26" s="44" t="str">
        <f ca="1">IF(DAY(JanSun1)=1,"",IF(AND(YEAR(JanSun1+5)=سنة_التقويم,MONTH(JanSun1+5)=1),JanSun1+5,""))</f>
        <v/>
      </c>
      <c r="H26" s="44">
        <f ca="1">IF(DAY(JanSun1)=1,"",IF(AND(YEAR(JanSun1+6)=سنة_التقويم,MONTH(JanSun1+6)=1),JanSun1+6,""))</f>
        <v>44197</v>
      </c>
      <c r="I26" s="44">
        <f ca="1">IF(DAY(JanSun1)=1,IF(AND(YEAR(JanSun1)=سنة_التقويم,MONTH(JanSun1)=1),JanSun1,""),IF(AND(YEAR(JanSun1+7)=سنة_التقويم,MONTH(JanSun1+7)=1),JanSun1+7,""))</f>
        <v>44198</v>
      </c>
      <c r="J26" s="3"/>
      <c r="K26" s="2"/>
      <c r="L26" s="44" t="str">
        <f ca="1">IF(DAY(FebSun1)=1,"",IF(AND(YEAR(FebSun1+1)=سنة_التقويم,MONTH(FebSun1+1)=2),FebSun1+1,""))</f>
        <v/>
      </c>
      <c r="M26" s="44">
        <f ca="1">IF(DAY(FebSun1)=1,"",IF(AND(YEAR(FebSun1+2)=سنة_التقويم,MONTH(FebSun1+2)=2),FebSun1+2,""))</f>
        <v>44228</v>
      </c>
      <c r="N26" s="44">
        <f ca="1">IF(DAY(FebSun1)=1,"",IF(AND(YEAR(FebSun1+3)=سنة_التقويم,MONTH(FebSun1+3)=2),FebSun1+3,""))</f>
        <v>44229</v>
      </c>
      <c r="O26" s="44">
        <f ca="1">IF(DAY(FebSun1)=1,"",IF(AND(YEAR(FebSun1+4)=سنة_التقويم,MONTH(FebSun1+4)=2),FebSun1+4,""))</f>
        <v>44230</v>
      </c>
      <c r="P26" s="44">
        <f ca="1">IF(DAY(FebSun1)=1,"",IF(AND(YEAR(FebSun1+5)=سنة_التقويم,MONTH(FebSun1+5)=2),FebSun1+5,""))</f>
        <v>44231</v>
      </c>
      <c r="Q26" s="44">
        <f ca="1">IF(DAY(FebSun1)=1,"",IF(AND(YEAR(FebSun1+6)=سنة_التقويم,MONTH(FebSun1+6)=2),FebSun1+6,""))</f>
        <v>44232</v>
      </c>
      <c r="R26" s="44">
        <f ca="1">IF(DAY(FebSun1)=1,IF(AND(YEAR(FebSun1)=سنة_التقويم,MONTH(FebSun1)=2),FebSun1,""),IF(AND(YEAR(FebSun1+7)=سنة_التقويم,MONTH(FebSun1+7)=2),FebSun1+7,""))</f>
        <v>44233</v>
      </c>
      <c r="S26" s="3"/>
      <c r="T26" s="4"/>
      <c r="U26" s="44" t="str">
        <f ca="1">IF(DAY(MarSun1)=1,"",IF(AND(YEAR(MarSun1+1)=سنة_التقويم,MONTH(MarSun1+1)=3),MarSun1+1,""))</f>
        <v/>
      </c>
      <c r="V26" s="44">
        <f ca="1">IF(DAY(MarSun1)=1,"",IF(AND(YEAR(MarSun1+2)=سنة_التقويم,MONTH(MarSun1+2)=3),MarSun1+2,""))</f>
        <v>44256</v>
      </c>
      <c r="W26" s="44">
        <f ca="1">IF(DAY(MarSun1)=1,"",IF(AND(YEAR(MarSun1+3)=سنة_التقويم,MONTH(MarSun1+3)=3),MarSun1+3,""))</f>
        <v>44257</v>
      </c>
      <c r="X26" s="44">
        <f ca="1">IF(DAY(MarSun1)=1,"",IF(AND(YEAR(MarSun1+4)=سنة_التقويم,MONTH(MarSun1+4)=3),MarSun1+4,""))</f>
        <v>44258</v>
      </c>
      <c r="Y26" s="44">
        <f ca="1">IF(DAY(MarSun1)=1,"",IF(AND(YEAR(MarSun1+5)=سنة_التقويم,MONTH(MarSun1+5)=3),MarSun1+5,""))</f>
        <v>44259</v>
      </c>
      <c r="Z26" s="44">
        <f ca="1">IF(DAY(MarSun1)=1,"",IF(AND(YEAR(MarSun1+6)=سنة_التقويم,MONTH(MarSun1+6)=3),MarSun1+6,""))</f>
        <v>44260</v>
      </c>
      <c r="AA26" s="44">
        <f ca="1">IF(DAY(MarSun1)=1,IF(AND(YEAR(MarSun1)=سنة_التقويم,MONTH(MarSun1)=3),MarSun1,""),IF(AND(YEAR(MarSun1+7)=سنة_التقويم,MONTH(MarSun1+7)=3),MarSun1+7,""))</f>
        <v>44261</v>
      </c>
      <c r="AB26" s="3"/>
      <c r="AC26" s="2"/>
      <c r="AD26" s="44" t="str">
        <f ca="1">IF(DAY(AprSun1)=1,"",IF(AND(YEAR(AprSun1+1)=سنة_التقويم,MONTH(AprSun1+1)=4),AprSun1+1,""))</f>
        <v/>
      </c>
      <c r="AE26" s="44" t="str">
        <f ca="1">IF(DAY(AprSun1)=1,"",IF(AND(YEAR(AprSun1+2)=سنة_التقويم,MONTH(AprSun1+2)=4),AprSun1+2,""))</f>
        <v/>
      </c>
      <c r="AF26" s="44" t="str">
        <f ca="1">IF(DAY(AprSun1)=1,"",IF(AND(YEAR(AprSun1+3)=سنة_التقويم,MONTH(AprSun1+3)=4),AprSun1+3,""))</f>
        <v/>
      </c>
      <c r="AG26" s="44" t="str">
        <f ca="1">IF(DAY(AprSun1)=1,"",IF(AND(YEAR(AprSun1+4)=سنة_التقويم,MONTH(AprSun1+4)=4),AprSun1+4,""))</f>
        <v/>
      </c>
      <c r="AH26" s="44">
        <f ca="1">IF(DAY(AprSun1)=1,"",IF(AND(YEAR(AprSun1+5)=سنة_التقويم,MONTH(AprSun1+5)=4),AprSun1+5,""))</f>
        <v>44287</v>
      </c>
      <c r="AI26" s="44">
        <f ca="1">IF(DAY(AprSun1)=1,"",IF(AND(YEAR(AprSun1+6)=سنة_التقويم,MONTH(AprSun1+6)=4),AprSun1+6,""))</f>
        <v>44288</v>
      </c>
      <c r="AJ26" s="44">
        <f ca="1">IF(DAY(AprSun1)=1,IF(AND(YEAR(AprSun1)=سنة_التقويم,MONTH(AprSun1)=4),AprSun1,""),IF(AND(YEAR(AprSun1+7)=سنة_التقويم,MONTH(AprSun1+7)=4),AprSun1+7,""))</f>
        <v>44289</v>
      </c>
      <c r="AK26" s="35"/>
    </row>
    <row r="27" spans="1:37" x14ac:dyDescent="0.25">
      <c r="A27" s="12"/>
      <c r="B27" s="36"/>
      <c r="C27" s="44">
        <f ca="1">IF(DAY(JanSun1)=1,IF(AND(YEAR(JanSun1+1)=سنة_التقويم,MONTH(JanSun1+1)=1),JanSun1+1,""),IF(AND(YEAR(JanSun1+8)=سنة_التقويم,MONTH(JanSun1+8)=1),JanSun1+8,""))</f>
        <v>44199</v>
      </c>
      <c r="D27" s="44">
        <f ca="1">IF(DAY(JanSun1)=1,IF(AND(YEAR(JanSun1+2)=سنة_التقويم,MONTH(JanSun1+2)=1),JanSun1+2,""),IF(AND(YEAR(JanSun1+9)=سنة_التقويم,MONTH(JanSun1+9)=1),JanSun1+9,""))</f>
        <v>44200</v>
      </c>
      <c r="E27" s="44">
        <f ca="1">IF(DAY(JanSun1)=1,IF(AND(YEAR(JanSun1+3)=سنة_التقويم,MONTH(JanSun1+3)=1),JanSun1+3,""),IF(AND(YEAR(JanSun1+10)=سنة_التقويم,MONTH(JanSun1+10)=1),JanSun1+10,""))</f>
        <v>44201</v>
      </c>
      <c r="F27" s="44">
        <f ca="1">IF(DAY(JanSun1)=1,IF(AND(YEAR(JanSun1+4)=سنة_التقويم,MONTH(JanSun1+4)=1),JanSun1+4,""),IF(AND(YEAR(JanSun1+11)=سنة_التقويم,MONTH(JanSun1+11)=1),JanSun1+11,""))</f>
        <v>44202</v>
      </c>
      <c r="G27" s="44">
        <f ca="1">IF(DAY(JanSun1)=1,IF(AND(YEAR(JanSun1+5)=سنة_التقويم,MONTH(JanSun1+5)=1),JanSun1+5,""),IF(AND(YEAR(JanSun1+12)=سنة_التقويم,MONTH(JanSun1+12)=1),JanSun1+12,""))</f>
        <v>44203</v>
      </c>
      <c r="H27" s="44">
        <f ca="1">IF(DAY(JanSun1)=1,IF(AND(YEAR(JanSun1+6)=سنة_التقويم,MONTH(JanSun1+6)=1),JanSun1+6,""),IF(AND(YEAR(JanSun1+13)=سنة_التقويم,MONTH(JanSun1+13)=1),JanSun1+13,""))</f>
        <v>44204</v>
      </c>
      <c r="I27" s="44">
        <f ca="1">IF(DAY(JanSun1)=1,IF(AND(YEAR(JanSun1+7)=سنة_التقويم,MONTH(JanSun1+7)=1),JanSun1+7,""),IF(AND(YEAR(JanSun1+14)=سنة_التقويم,MONTH(JanSun1+14)=1),JanSun1+14,""))</f>
        <v>44205</v>
      </c>
      <c r="J27" s="3"/>
      <c r="K27" s="2"/>
      <c r="L27" s="44">
        <f ca="1">IF(DAY(FebSun1)=1,IF(AND(YEAR(FebSun1+1)=سنة_التقويم,MONTH(FebSun1+1)=2),FebSun1+1,""),IF(AND(YEAR(FebSun1+8)=سنة_التقويم,MONTH(FebSun1+8)=2),FebSun1+8,""))</f>
        <v>44234</v>
      </c>
      <c r="M27" s="44">
        <f ca="1">IF(DAY(FebSun1)=1,IF(AND(YEAR(FebSun1+2)=سنة_التقويم,MONTH(FebSun1+2)=2),FebSun1+2,""),IF(AND(YEAR(FebSun1+9)=سنة_التقويم,MONTH(FebSun1+9)=2),FebSun1+9,""))</f>
        <v>44235</v>
      </c>
      <c r="N27" s="44">
        <f ca="1">IF(DAY(FebSun1)=1,IF(AND(YEAR(FebSun1+3)=سنة_التقويم,MONTH(FebSun1+3)=2),FebSun1+3,""),IF(AND(YEAR(FebSun1+10)=سنة_التقويم,MONTH(FebSun1+10)=2),FebSun1+10,""))</f>
        <v>44236</v>
      </c>
      <c r="O27" s="44">
        <f ca="1">IF(DAY(FebSun1)=1,IF(AND(YEAR(FebSun1+4)=سنة_التقويم,MONTH(FebSun1+4)=2),FebSun1+4,""),IF(AND(YEAR(FebSun1+11)=سنة_التقويم,MONTH(FebSun1+11)=2),FebSun1+11,""))</f>
        <v>44237</v>
      </c>
      <c r="P27" s="44">
        <f ca="1">IF(DAY(FebSun1)=1,IF(AND(YEAR(FebSun1+5)=سنة_التقويم,MONTH(FebSun1+5)=2),FebSun1+5,""),IF(AND(YEAR(FebSun1+12)=سنة_التقويم,MONTH(FebSun1+12)=2),FebSun1+12,""))</f>
        <v>44238</v>
      </c>
      <c r="Q27" s="44">
        <f ca="1">IF(DAY(FebSun1)=1,IF(AND(YEAR(FebSun1+6)=سنة_التقويم,MONTH(FebSun1+6)=2),FebSun1+6,""),IF(AND(YEAR(FebSun1+13)=سنة_التقويم,MONTH(FebSun1+13)=2),FebSun1+13,""))</f>
        <v>44239</v>
      </c>
      <c r="R27" s="44">
        <f ca="1">IF(DAY(FebSun1)=1,IF(AND(YEAR(FebSun1+7)=سنة_التقويم,MONTH(FebSun1+7)=2),FebSun1+7,""),IF(AND(YEAR(FebSun1+14)=سنة_التقويم,MONTH(FebSun1+14)=2),FebSun1+14,""))</f>
        <v>44240</v>
      </c>
      <c r="S27" s="3"/>
      <c r="T27" s="4"/>
      <c r="U27" s="44">
        <f ca="1">IF(DAY(MarSun1)=1,IF(AND(YEAR(MarSun1+1)=سنة_التقويم,MONTH(MarSun1+1)=3),MarSun1+1,""),IF(AND(YEAR(MarSun1+8)=سنة_التقويم,MONTH(MarSun1+8)=3),MarSun1+8,""))</f>
        <v>44262</v>
      </c>
      <c r="V27" s="44">
        <f ca="1">IF(DAY(MarSun1)=1,IF(AND(YEAR(MarSun1+2)=سنة_التقويم,MONTH(MarSun1+2)=3),MarSun1+2,""),IF(AND(YEAR(MarSun1+9)=سنة_التقويم,MONTH(MarSun1+9)=3),MarSun1+9,""))</f>
        <v>44263</v>
      </c>
      <c r="W27" s="44">
        <f ca="1">IF(DAY(MarSun1)=1,IF(AND(YEAR(MarSun1+3)=سنة_التقويم,MONTH(MarSun1+3)=3),MarSun1+3,""),IF(AND(YEAR(MarSun1+10)=سنة_التقويم,MONTH(MarSun1+10)=3),MarSun1+10,""))</f>
        <v>44264</v>
      </c>
      <c r="X27" s="44">
        <f ca="1">IF(DAY(MarSun1)=1,IF(AND(YEAR(MarSun1+4)=سنة_التقويم,MONTH(MarSun1+4)=3),MarSun1+4,""),IF(AND(YEAR(MarSun1+11)=سنة_التقويم,MONTH(MarSun1+11)=3),MarSun1+11,""))</f>
        <v>44265</v>
      </c>
      <c r="Y27" s="44">
        <f ca="1">IF(DAY(MarSun1)=1,IF(AND(YEAR(MarSun1+5)=سنة_التقويم,MONTH(MarSun1+5)=3),MarSun1+5,""),IF(AND(YEAR(MarSun1+12)=سنة_التقويم,MONTH(MarSun1+12)=3),MarSun1+12,""))</f>
        <v>44266</v>
      </c>
      <c r="Z27" s="44">
        <f ca="1">IF(DAY(MarSun1)=1,IF(AND(YEAR(MarSun1+6)=سنة_التقويم,MONTH(MarSun1+6)=3),MarSun1+6,""),IF(AND(YEAR(MarSun1+13)=سنة_التقويم,MONTH(MarSun1+13)=3),MarSun1+13,""))</f>
        <v>44267</v>
      </c>
      <c r="AA27" s="44">
        <f ca="1">IF(DAY(MarSun1)=1,IF(AND(YEAR(MarSun1+7)=سنة_التقويم,MONTH(MarSun1+7)=3),MarSun1+7,""),IF(AND(YEAR(MarSun1+14)=سنة_التقويم,MONTH(MarSun1+14)=3),MarSun1+14,""))</f>
        <v>44268</v>
      </c>
      <c r="AB27" s="3"/>
      <c r="AC27" s="2"/>
      <c r="AD27" s="44">
        <f ca="1">IF(DAY(AprSun1)=1,IF(AND(YEAR(AprSun1+1)=سنة_التقويم,MONTH(AprSun1+1)=4),AprSun1+1,""),IF(AND(YEAR(AprSun1+8)=سنة_التقويم,MONTH(AprSun1+8)=4),AprSun1+8,""))</f>
        <v>44290</v>
      </c>
      <c r="AE27" s="44">
        <f ca="1">IF(DAY(AprSun1)=1,IF(AND(YEAR(AprSun1+2)=سنة_التقويم,MONTH(AprSun1+2)=4),AprSun1+2,""),IF(AND(YEAR(AprSun1+9)=سنة_التقويم,MONTH(AprSun1+9)=4),AprSun1+9,""))</f>
        <v>44291</v>
      </c>
      <c r="AF27" s="44">
        <f ca="1">IF(DAY(AprSun1)=1,IF(AND(YEAR(AprSun1+3)=سنة_التقويم,MONTH(AprSun1+3)=4),AprSun1+3,""),IF(AND(YEAR(AprSun1+10)=سنة_التقويم,MONTH(AprSun1+10)=4),AprSun1+10,""))</f>
        <v>44292</v>
      </c>
      <c r="AG27" s="44">
        <f ca="1">IF(DAY(AprSun1)=1,IF(AND(YEAR(AprSun1+4)=سنة_التقويم,MONTH(AprSun1+4)=4),AprSun1+4,""),IF(AND(YEAR(AprSun1+11)=سنة_التقويم,MONTH(AprSun1+11)=4),AprSun1+11,""))</f>
        <v>44293</v>
      </c>
      <c r="AH27" s="44">
        <f ca="1">IF(DAY(AprSun1)=1,IF(AND(YEAR(AprSun1+5)=سنة_التقويم,MONTH(AprSun1+5)=4),AprSun1+5,""),IF(AND(YEAR(AprSun1+12)=سنة_التقويم,MONTH(AprSun1+12)=4),AprSun1+12,""))</f>
        <v>44294</v>
      </c>
      <c r="AI27" s="44">
        <f ca="1">IF(DAY(AprSun1)=1,IF(AND(YEAR(AprSun1+6)=سنة_التقويم,MONTH(AprSun1+6)=4),AprSun1+6,""),IF(AND(YEAR(AprSun1+13)=سنة_التقويم,MONTH(AprSun1+13)=4),AprSun1+13,""))</f>
        <v>44295</v>
      </c>
      <c r="AJ27" s="44">
        <f ca="1">IF(DAY(AprSun1)=1,IF(AND(YEAR(AprSun1+7)=سنة_التقويم,MONTH(AprSun1+7)=4),AprSun1+7,""),IF(AND(YEAR(AprSun1+14)=سنة_التقويم,MONTH(AprSun1+14)=4),AprSun1+14,""))</f>
        <v>44296</v>
      </c>
      <c r="AK27" s="35"/>
    </row>
    <row r="28" spans="1:37" x14ac:dyDescent="0.25">
      <c r="A28" s="12"/>
      <c r="B28" s="36"/>
      <c r="C28" s="44">
        <f ca="1">IF(DAY(JanSun1)=1,IF(AND(YEAR(JanSun1+8)=سنة_التقويم,MONTH(JanSun1+8)=1),JanSun1+8,""),IF(AND(YEAR(JanSun1+15)=سنة_التقويم,MONTH(JanSun1+15)=1),JanSun1+15,""))</f>
        <v>44206</v>
      </c>
      <c r="D28" s="44">
        <f ca="1">IF(DAY(JanSun1)=1,IF(AND(YEAR(JanSun1+9)=سنة_التقويم,MONTH(JanSun1+9)=1),JanSun1+9,""),IF(AND(YEAR(JanSun1+16)=سنة_التقويم,MONTH(JanSun1+16)=1),JanSun1+16,""))</f>
        <v>44207</v>
      </c>
      <c r="E28" s="44">
        <f ca="1">IF(DAY(JanSun1)=1,IF(AND(YEAR(JanSun1+10)=سنة_التقويم,MONTH(JanSun1+10)=1),JanSun1+10,""),IF(AND(YEAR(JanSun1+17)=سنة_التقويم,MONTH(JanSun1+17)=1),JanSun1+17,""))</f>
        <v>44208</v>
      </c>
      <c r="F28" s="44">
        <f ca="1">IF(DAY(JanSun1)=1,IF(AND(YEAR(JanSun1+11)=سنة_التقويم,MONTH(JanSun1+11)=1),JanSun1+11,""),IF(AND(YEAR(JanSun1+18)=سنة_التقويم,MONTH(JanSun1+18)=1),JanSun1+18,""))</f>
        <v>44209</v>
      </c>
      <c r="G28" s="44">
        <f ca="1">IF(DAY(JanSun1)=1,IF(AND(YEAR(JanSun1+12)=سنة_التقويم,MONTH(JanSun1+12)=1),JanSun1+12,""),IF(AND(YEAR(JanSun1+19)=سنة_التقويم,MONTH(JanSun1+19)=1),JanSun1+19,""))</f>
        <v>44210</v>
      </c>
      <c r="H28" s="44">
        <f ca="1">IF(DAY(JanSun1)=1,IF(AND(YEAR(JanSun1+13)=سنة_التقويم,MONTH(JanSun1+13)=1),JanSun1+13,""),IF(AND(YEAR(JanSun1+20)=سنة_التقويم,MONTH(JanSun1+20)=1),JanSun1+20,""))</f>
        <v>44211</v>
      </c>
      <c r="I28" s="44">
        <f ca="1">IF(DAY(JanSun1)=1,IF(AND(YEAR(JanSun1+14)=سنة_التقويم,MONTH(JanSun1+14)=1),JanSun1+14,""),IF(AND(YEAR(JanSun1+21)=سنة_التقويم,MONTH(JanSun1+21)=1),JanSun1+21,""))</f>
        <v>44212</v>
      </c>
      <c r="J28" s="3"/>
      <c r="K28" s="2"/>
      <c r="L28" s="44">
        <f ca="1">IF(DAY(FebSun1)=1,IF(AND(YEAR(FebSun1+8)=سنة_التقويم,MONTH(FebSun1+8)=2),FebSun1+8,""),IF(AND(YEAR(FebSun1+15)=سنة_التقويم,MONTH(FebSun1+15)=2),FebSun1+15,""))</f>
        <v>44241</v>
      </c>
      <c r="M28" s="44">
        <f ca="1">IF(DAY(FebSun1)=1,IF(AND(YEAR(FebSun1+9)=سنة_التقويم,MONTH(FebSun1+9)=2),FebSun1+9,""),IF(AND(YEAR(FebSun1+16)=سنة_التقويم,MONTH(FebSun1+16)=2),FebSun1+16,""))</f>
        <v>44242</v>
      </c>
      <c r="N28" s="44">
        <f ca="1">IF(DAY(FebSun1)=1,IF(AND(YEAR(FebSun1+10)=سنة_التقويم,MONTH(FebSun1+10)=2),FebSun1+10,""),IF(AND(YEAR(FebSun1+17)=سنة_التقويم,MONTH(FebSun1+17)=2),FebSun1+17,""))</f>
        <v>44243</v>
      </c>
      <c r="O28" s="44">
        <f ca="1">IF(DAY(FebSun1)=1,IF(AND(YEAR(FebSun1+11)=سنة_التقويم,MONTH(FebSun1+11)=2),FebSun1+11,""),IF(AND(YEAR(FebSun1+18)=سنة_التقويم,MONTH(FebSun1+18)=2),FebSun1+18,""))</f>
        <v>44244</v>
      </c>
      <c r="P28" s="44">
        <f ca="1">IF(DAY(FebSun1)=1,IF(AND(YEAR(FebSun1+12)=سنة_التقويم,MONTH(FebSun1+12)=2),FebSun1+12,""),IF(AND(YEAR(FebSun1+19)=سنة_التقويم,MONTH(FebSun1+19)=2),FebSun1+19,""))</f>
        <v>44245</v>
      </c>
      <c r="Q28" s="44">
        <f ca="1">IF(DAY(FebSun1)=1,IF(AND(YEAR(FebSun1+13)=سنة_التقويم,MONTH(FebSun1+13)=2),FebSun1+13,""),IF(AND(YEAR(FebSun1+20)=سنة_التقويم,MONTH(FebSun1+20)=2),FebSun1+20,""))</f>
        <v>44246</v>
      </c>
      <c r="R28" s="44">
        <f ca="1">IF(DAY(FebSun1)=1,IF(AND(YEAR(FebSun1+14)=سنة_التقويم,MONTH(FebSun1+14)=2),FebSun1+14,""),IF(AND(YEAR(FebSun1+21)=سنة_التقويم,MONTH(FebSun1+21)=2),FebSun1+21,""))</f>
        <v>44247</v>
      </c>
      <c r="S28" s="3"/>
      <c r="T28" s="4"/>
      <c r="U28" s="44">
        <f ca="1">IF(DAY(MarSun1)=1,IF(AND(YEAR(MarSun1+8)=سنة_التقويم,MONTH(MarSun1+8)=3),MarSun1+8,""),IF(AND(YEAR(MarSun1+15)=سنة_التقويم,MONTH(MarSun1+15)=3),MarSun1+15,""))</f>
        <v>44269</v>
      </c>
      <c r="V28" s="44">
        <f ca="1">IF(DAY(MarSun1)=1,IF(AND(YEAR(MarSun1+9)=سنة_التقويم,MONTH(MarSun1+9)=3),MarSun1+9,""),IF(AND(YEAR(MarSun1+16)=سنة_التقويم,MONTH(MarSun1+16)=3),MarSun1+16,""))</f>
        <v>44270</v>
      </c>
      <c r="W28" s="44">
        <f ca="1">IF(DAY(MarSun1)=1,IF(AND(YEAR(MarSun1+10)=سنة_التقويم,MONTH(MarSun1+10)=3),MarSun1+10,""),IF(AND(YEAR(MarSun1+17)=سنة_التقويم,MONTH(MarSun1+17)=3),MarSun1+17,""))</f>
        <v>44271</v>
      </c>
      <c r="X28" s="44">
        <f ca="1">IF(DAY(MarSun1)=1,IF(AND(YEAR(MarSun1+11)=سنة_التقويم,MONTH(MarSun1+11)=3),MarSun1+11,""),IF(AND(YEAR(MarSun1+18)=سنة_التقويم,MONTH(MarSun1+18)=3),MarSun1+18,""))</f>
        <v>44272</v>
      </c>
      <c r="Y28" s="44">
        <f ca="1">IF(DAY(MarSun1)=1,IF(AND(YEAR(MarSun1+12)=سنة_التقويم,MONTH(MarSun1+12)=3),MarSun1+12,""),IF(AND(YEAR(MarSun1+19)=سنة_التقويم,MONTH(MarSun1+19)=3),MarSun1+19,""))</f>
        <v>44273</v>
      </c>
      <c r="Z28" s="44">
        <f ca="1">IF(DAY(MarSun1)=1,IF(AND(YEAR(MarSun1+13)=سنة_التقويم,MONTH(MarSun1+13)=3),MarSun1+13,""),IF(AND(YEAR(MarSun1+20)=سنة_التقويم,MONTH(MarSun1+20)=3),MarSun1+20,""))</f>
        <v>44274</v>
      </c>
      <c r="AA28" s="44">
        <f ca="1">IF(DAY(MarSun1)=1,IF(AND(YEAR(MarSun1+14)=سنة_التقويم,MONTH(MarSun1+14)=3),MarSun1+14,""),IF(AND(YEAR(MarSun1+21)=سنة_التقويم,MONTH(MarSun1+21)=3),MarSun1+21,""))</f>
        <v>44275</v>
      </c>
      <c r="AB28" s="3"/>
      <c r="AC28" s="2"/>
      <c r="AD28" s="44">
        <f ca="1">IF(DAY(AprSun1)=1,IF(AND(YEAR(AprSun1+8)=سنة_التقويم,MONTH(AprSun1+8)=4),AprSun1+8,""),IF(AND(YEAR(AprSun1+15)=سنة_التقويم,MONTH(AprSun1+15)=4),AprSun1+15,""))</f>
        <v>44297</v>
      </c>
      <c r="AE28" s="44">
        <f ca="1">IF(DAY(AprSun1)=1,IF(AND(YEAR(AprSun1+9)=سنة_التقويم,MONTH(AprSun1+9)=4),AprSun1+9,""),IF(AND(YEAR(AprSun1+16)=سنة_التقويم,MONTH(AprSun1+16)=4),AprSun1+16,""))</f>
        <v>44298</v>
      </c>
      <c r="AF28" s="44">
        <f ca="1">IF(DAY(AprSun1)=1,IF(AND(YEAR(AprSun1+10)=سنة_التقويم,MONTH(AprSun1+10)=4),AprSun1+10,""),IF(AND(YEAR(AprSun1+17)=سنة_التقويم,MONTH(AprSun1+17)=4),AprSun1+17,""))</f>
        <v>44299</v>
      </c>
      <c r="AG28" s="44">
        <f ca="1">IF(DAY(AprSun1)=1,IF(AND(YEAR(AprSun1+11)=سنة_التقويم,MONTH(AprSun1+11)=4),AprSun1+11,""),IF(AND(YEAR(AprSun1+18)=سنة_التقويم,MONTH(AprSun1+18)=4),AprSun1+18,""))</f>
        <v>44300</v>
      </c>
      <c r="AH28" s="44">
        <f ca="1">IF(DAY(AprSun1)=1,IF(AND(YEAR(AprSun1+12)=سنة_التقويم,MONTH(AprSun1+12)=4),AprSun1+12,""),IF(AND(YEAR(AprSun1+19)=سنة_التقويم,MONTH(AprSun1+19)=4),AprSun1+19,""))</f>
        <v>44301</v>
      </c>
      <c r="AI28" s="44">
        <f ca="1">IF(DAY(AprSun1)=1,IF(AND(YEAR(AprSun1+13)=سنة_التقويم,MONTH(AprSun1+13)=4),AprSun1+13,""),IF(AND(YEAR(AprSun1+20)=سنة_التقويم,MONTH(AprSun1+20)=4),AprSun1+20,""))</f>
        <v>44302</v>
      </c>
      <c r="AJ28" s="44">
        <f ca="1">IF(DAY(AprSun1)=1,IF(AND(YEAR(AprSun1+14)=سنة_التقويم,MONTH(AprSun1+14)=4),AprSun1+14,""),IF(AND(YEAR(AprSun1+21)=سنة_التقويم,MONTH(AprSun1+21)=4),AprSun1+21,""))</f>
        <v>44303</v>
      </c>
      <c r="AK28" s="35"/>
    </row>
    <row r="29" spans="1:37" x14ac:dyDescent="0.25">
      <c r="A29" s="12"/>
      <c r="B29" s="36"/>
      <c r="C29" s="44">
        <f ca="1">IF(DAY(JanSun1)=1,IF(AND(YEAR(JanSun1+15)=سنة_التقويم,MONTH(JanSun1+15)=1),JanSun1+15,""),IF(AND(YEAR(JanSun1+22)=سنة_التقويم,MONTH(JanSun1+22)=1),JanSun1+22,""))</f>
        <v>44213</v>
      </c>
      <c r="D29" s="44">
        <f ca="1">IF(DAY(JanSun1)=1,IF(AND(YEAR(JanSun1+16)=سنة_التقويم,MONTH(JanSun1+16)=1),JanSun1+16,""),IF(AND(YEAR(JanSun1+23)=سنة_التقويم,MONTH(JanSun1+23)=1),JanSun1+23,""))</f>
        <v>44214</v>
      </c>
      <c r="E29" s="44">
        <f ca="1">IF(DAY(JanSun1)=1,IF(AND(YEAR(JanSun1+17)=سنة_التقويم,MONTH(JanSun1+17)=1),JanSun1+17,""),IF(AND(YEAR(JanSun1+24)=سنة_التقويم,MONTH(JanSun1+24)=1),JanSun1+24,""))</f>
        <v>44215</v>
      </c>
      <c r="F29" s="44">
        <f ca="1">IF(DAY(JanSun1)=1,IF(AND(YEAR(JanSun1+18)=سنة_التقويم,MONTH(JanSun1+18)=1),JanSun1+18,""),IF(AND(YEAR(JanSun1+25)=سنة_التقويم,MONTH(JanSun1+25)=1),JanSun1+25,""))</f>
        <v>44216</v>
      </c>
      <c r="G29" s="44">
        <f ca="1">IF(DAY(JanSun1)=1,IF(AND(YEAR(JanSun1+19)=سنة_التقويم,MONTH(JanSun1+19)=1),JanSun1+19,""),IF(AND(YEAR(JanSun1+26)=سنة_التقويم,MONTH(JanSun1+26)=1),JanSun1+26,""))</f>
        <v>44217</v>
      </c>
      <c r="H29" s="44">
        <f ca="1">IF(DAY(JanSun1)=1,IF(AND(YEAR(JanSun1+20)=سنة_التقويم,MONTH(JanSun1+20)=1),JanSun1+20,""),IF(AND(YEAR(JanSun1+27)=سنة_التقويم,MONTH(JanSun1+27)=1),JanSun1+27,""))</f>
        <v>44218</v>
      </c>
      <c r="I29" s="44">
        <f ca="1">IF(DAY(JanSun1)=1,IF(AND(YEAR(JanSun1+21)=سنة_التقويم,MONTH(JanSun1+21)=1),JanSun1+21,""),IF(AND(YEAR(JanSun1+28)=سنة_التقويم,MONTH(JanSun1+28)=1),JanSun1+28,""))</f>
        <v>44219</v>
      </c>
      <c r="J29" s="3"/>
      <c r="K29" s="2"/>
      <c r="L29" s="44">
        <f ca="1">IF(DAY(FebSun1)=1,IF(AND(YEAR(FebSun1+15)=سنة_التقويم,MONTH(FebSun1+15)=2),FebSun1+15,""),IF(AND(YEAR(FebSun1+22)=سنة_التقويم,MONTH(FebSun1+22)=2),FebSun1+22,""))</f>
        <v>44248</v>
      </c>
      <c r="M29" s="44">
        <f ca="1">IF(DAY(FebSun1)=1,IF(AND(YEAR(FebSun1+16)=سنة_التقويم,MONTH(FebSun1+16)=2),FebSun1+16,""),IF(AND(YEAR(FebSun1+23)=سنة_التقويم,MONTH(FebSun1+23)=2),FebSun1+23,""))</f>
        <v>44249</v>
      </c>
      <c r="N29" s="44">
        <f ca="1">IF(DAY(FebSun1)=1,IF(AND(YEAR(FebSun1+17)=سنة_التقويم,MONTH(FebSun1+17)=2),FebSun1+17,""),IF(AND(YEAR(FebSun1+24)=سنة_التقويم,MONTH(FebSun1+24)=2),FebSun1+24,""))</f>
        <v>44250</v>
      </c>
      <c r="O29" s="44">
        <f ca="1">IF(DAY(FebSun1)=1,IF(AND(YEAR(FebSun1+18)=سنة_التقويم,MONTH(FebSun1+18)=2),FebSun1+18,""),IF(AND(YEAR(FebSun1+25)=سنة_التقويم,MONTH(FebSun1+25)=2),FebSun1+25,""))</f>
        <v>44251</v>
      </c>
      <c r="P29" s="44">
        <f ca="1">IF(DAY(FebSun1)=1,IF(AND(YEAR(FebSun1+19)=سنة_التقويم,MONTH(FebSun1+19)=2),FebSun1+19,""),IF(AND(YEAR(FebSun1+26)=سنة_التقويم,MONTH(FebSun1+26)=2),FebSun1+26,""))</f>
        <v>44252</v>
      </c>
      <c r="Q29" s="44">
        <f ca="1">IF(DAY(FebSun1)=1,IF(AND(YEAR(FebSun1+20)=سنة_التقويم,MONTH(FebSun1+20)=2),FebSun1+20,""),IF(AND(YEAR(FebSun1+27)=سنة_التقويم,MONTH(FebSun1+27)=2),FebSun1+27,""))</f>
        <v>44253</v>
      </c>
      <c r="R29" s="44">
        <f ca="1">IF(DAY(FebSun1)=1,IF(AND(YEAR(FebSun1+21)=سنة_التقويم,MONTH(FebSun1+21)=2),FebSun1+21,""),IF(AND(YEAR(FebSun1+28)=سنة_التقويم,MONTH(FebSun1+28)=2),FebSun1+28,""))</f>
        <v>44254</v>
      </c>
      <c r="S29" s="3"/>
      <c r="T29" s="4"/>
      <c r="U29" s="44">
        <f ca="1">IF(DAY(MarSun1)=1,IF(AND(YEAR(MarSun1+15)=سنة_التقويم,MONTH(MarSun1+15)=3),MarSun1+15,""),IF(AND(YEAR(MarSun1+22)=سنة_التقويم,MONTH(MarSun1+22)=3),MarSun1+22,""))</f>
        <v>44276</v>
      </c>
      <c r="V29" s="44">
        <f ca="1">IF(DAY(MarSun1)=1,IF(AND(YEAR(MarSun1+16)=سنة_التقويم,MONTH(MarSun1+16)=3),MarSun1+16,""),IF(AND(YEAR(MarSun1+23)=سنة_التقويم,MONTH(MarSun1+23)=3),MarSun1+23,""))</f>
        <v>44277</v>
      </c>
      <c r="W29" s="44">
        <f ca="1">IF(DAY(MarSun1)=1,IF(AND(YEAR(MarSun1+17)=سنة_التقويم,MONTH(MarSun1+17)=3),MarSun1+17,""),IF(AND(YEAR(MarSun1+24)=سنة_التقويم,MONTH(MarSun1+24)=3),MarSun1+24,""))</f>
        <v>44278</v>
      </c>
      <c r="X29" s="44">
        <f ca="1">IF(DAY(MarSun1)=1,IF(AND(YEAR(MarSun1+18)=سنة_التقويم,MONTH(MarSun1+18)=3),MarSun1+18,""),IF(AND(YEAR(MarSun1+25)=سنة_التقويم,MONTH(MarSun1+25)=3),MarSun1+25,""))</f>
        <v>44279</v>
      </c>
      <c r="Y29" s="44">
        <f ca="1">IF(DAY(MarSun1)=1,IF(AND(YEAR(MarSun1+19)=سنة_التقويم,MONTH(MarSun1+19)=3),MarSun1+19,""),IF(AND(YEAR(MarSun1+26)=سنة_التقويم,MONTH(MarSun1+26)=3),MarSun1+26,""))</f>
        <v>44280</v>
      </c>
      <c r="Z29" s="44">
        <f ca="1">IF(DAY(MarSun1)=1,IF(AND(YEAR(MarSun1+20)=سنة_التقويم,MONTH(MarSun1+20)=3),MarSun1+20,""),IF(AND(YEAR(MarSun1+27)=سنة_التقويم,MONTH(MarSun1+27)=3),MarSun1+27,""))</f>
        <v>44281</v>
      </c>
      <c r="AA29" s="44">
        <f ca="1">IF(DAY(MarSun1)=1,IF(AND(YEAR(MarSun1+21)=سنة_التقويم,MONTH(MarSun1+21)=3),MarSun1+21,""),IF(AND(YEAR(MarSun1+28)=سنة_التقويم,MONTH(MarSun1+28)=3),MarSun1+28,""))</f>
        <v>44282</v>
      </c>
      <c r="AB29" s="3"/>
      <c r="AC29" s="2"/>
      <c r="AD29" s="44">
        <f ca="1">IF(DAY(AprSun1)=1,IF(AND(YEAR(AprSun1+15)=سنة_التقويم,MONTH(AprSun1+15)=4),AprSun1+15,""),IF(AND(YEAR(AprSun1+22)=سنة_التقويم,MONTH(AprSun1+22)=4),AprSun1+22,""))</f>
        <v>44304</v>
      </c>
      <c r="AE29" s="44">
        <f ca="1">IF(DAY(AprSun1)=1,IF(AND(YEAR(AprSun1+16)=سنة_التقويم,MONTH(AprSun1+16)=4),AprSun1+16,""),IF(AND(YEAR(AprSun1+23)=سنة_التقويم,MONTH(AprSun1+23)=4),AprSun1+23,""))</f>
        <v>44305</v>
      </c>
      <c r="AF29" s="44">
        <f ca="1">IF(DAY(AprSun1)=1,IF(AND(YEAR(AprSun1+17)=سنة_التقويم,MONTH(AprSun1+17)=4),AprSun1+17,""),IF(AND(YEAR(AprSun1+24)=سنة_التقويم,MONTH(AprSun1+24)=4),AprSun1+24,""))</f>
        <v>44306</v>
      </c>
      <c r="AG29" s="44">
        <f ca="1">IF(DAY(AprSun1)=1,IF(AND(YEAR(AprSun1+18)=سنة_التقويم,MONTH(AprSun1+18)=4),AprSun1+18,""),IF(AND(YEAR(AprSun1+25)=سنة_التقويم,MONTH(AprSun1+25)=4),AprSun1+25,""))</f>
        <v>44307</v>
      </c>
      <c r="AH29" s="44">
        <f ca="1">IF(DAY(AprSun1)=1,IF(AND(YEAR(AprSun1+19)=سنة_التقويم,MONTH(AprSun1+19)=4),AprSun1+19,""),IF(AND(YEAR(AprSun1+26)=سنة_التقويم,MONTH(AprSun1+26)=4),AprSun1+26,""))</f>
        <v>44308</v>
      </c>
      <c r="AI29" s="44">
        <f ca="1">IF(DAY(AprSun1)=1,IF(AND(YEAR(AprSun1+20)=سنة_التقويم,MONTH(AprSun1+20)=4),AprSun1+20,""),IF(AND(YEAR(AprSun1+27)=سنة_التقويم,MONTH(AprSun1+27)=4),AprSun1+27,""))</f>
        <v>44309</v>
      </c>
      <c r="AJ29" s="44">
        <f ca="1">IF(DAY(AprSun1)=1,IF(AND(YEAR(AprSun1+21)=سنة_التقويم,MONTH(AprSun1+21)=4),AprSun1+21,""),IF(AND(YEAR(AprSun1+28)=سنة_التقويم,MONTH(AprSun1+28)=4),AprSun1+28,""))</f>
        <v>44310</v>
      </c>
      <c r="AK29" s="35"/>
    </row>
    <row r="30" spans="1:37" x14ac:dyDescent="0.25">
      <c r="A30" s="12"/>
      <c r="B30" s="36"/>
      <c r="C30" s="44">
        <f ca="1">IF(DAY(JanSun1)=1,IF(AND(YEAR(JanSun1+22)=سنة_التقويم,MONTH(JanSun1+22)=1),JanSun1+22,""),IF(AND(YEAR(JanSun1+29)=سنة_التقويم,MONTH(JanSun1+29)=1),JanSun1+29,""))</f>
        <v>44220</v>
      </c>
      <c r="D30" s="44">
        <f ca="1">IF(DAY(JanSun1)=1,IF(AND(YEAR(JanSun1+23)=سنة_التقويم,MONTH(JanSun1+23)=1),JanSun1+23,""),IF(AND(YEAR(JanSun1+30)=سنة_التقويم,MONTH(JanSun1+30)=1),JanSun1+30,""))</f>
        <v>44221</v>
      </c>
      <c r="E30" s="44">
        <f ca="1">IF(DAY(JanSun1)=1,IF(AND(YEAR(JanSun1+24)=سنة_التقويم,MONTH(JanSun1+24)=1),JanSun1+24,""),IF(AND(YEAR(JanSun1+31)=سنة_التقويم,MONTH(JanSun1+31)=1),JanSun1+31,""))</f>
        <v>44222</v>
      </c>
      <c r="F30" s="44">
        <f ca="1">IF(DAY(JanSun1)=1,IF(AND(YEAR(JanSun1+25)=سنة_التقويم,MONTH(JanSun1+25)=1),JanSun1+25,""),IF(AND(YEAR(JanSun1+32)=سنة_التقويم,MONTH(JanSun1+32)=1),JanSun1+32,""))</f>
        <v>44223</v>
      </c>
      <c r="G30" s="44">
        <f ca="1">IF(DAY(JanSun1)=1,IF(AND(YEAR(JanSun1+26)=سنة_التقويم,MONTH(JanSun1+26)=1),JanSun1+26,""),IF(AND(YEAR(JanSun1+33)=سنة_التقويم,MONTH(JanSun1+33)=1),JanSun1+33,""))</f>
        <v>44224</v>
      </c>
      <c r="H30" s="44">
        <f ca="1">IF(DAY(JanSun1)=1,IF(AND(YEAR(JanSun1+27)=سنة_التقويم,MONTH(JanSun1+27)=1),JanSun1+27,""),IF(AND(YEAR(JanSun1+34)=سنة_التقويم,MONTH(JanSun1+34)=1),JanSun1+34,""))</f>
        <v>44225</v>
      </c>
      <c r="I30" s="44">
        <f ca="1">IF(DAY(JanSun1)=1,IF(AND(YEAR(JanSun1+28)=سنة_التقويم,MONTH(JanSun1+28)=1),JanSun1+28,""),IF(AND(YEAR(JanSun1+35)=سنة_التقويم,MONTH(JanSun1+35)=1),JanSun1+35,""))</f>
        <v>44226</v>
      </c>
      <c r="J30" s="3"/>
      <c r="K30" s="2"/>
      <c r="L30" s="44">
        <f ca="1">IF(DAY(FebSun1)=1,IF(AND(YEAR(FebSun1+22)=سنة_التقويم,MONTH(FebSun1+22)=2),FebSun1+22,""),IF(AND(YEAR(FebSun1+29)=سنة_التقويم,MONTH(FebSun1+29)=2),FebSun1+29,""))</f>
        <v>44255</v>
      </c>
      <c r="M30" s="44" t="str">
        <f ca="1">IF(DAY(FebSun1)=1,IF(AND(YEAR(FebSun1+23)=سنة_التقويم,MONTH(FebSun1+23)=2),FebSun1+23,""),IF(AND(YEAR(FebSun1+30)=سنة_التقويم,MONTH(FebSun1+30)=2),FebSun1+30,""))</f>
        <v/>
      </c>
      <c r="N30" s="44" t="str">
        <f ca="1">IF(DAY(FebSun1)=1,IF(AND(YEAR(FebSun1+24)=سنة_التقويم,MONTH(FebSun1+24)=2),FebSun1+24,""),IF(AND(YEAR(FebSun1+31)=سنة_التقويم,MONTH(FebSun1+31)=2),FebSun1+31,""))</f>
        <v/>
      </c>
      <c r="O30" s="44" t="str">
        <f ca="1">IF(DAY(FebSun1)=1,IF(AND(YEAR(FebSun1+25)=سنة_التقويم,MONTH(FebSun1+25)=2),FebSun1+25,""),IF(AND(YEAR(FebSun1+32)=سنة_التقويم,MONTH(FebSun1+32)=2),FebSun1+32,""))</f>
        <v/>
      </c>
      <c r="P30" s="44" t="str">
        <f ca="1">IF(DAY(FebSun1)=1,IF(AND(YEAR(FebSun1+26)=سنة_التقويم,MONTH(FebSun1+26)=2),FebSun1+26,""),IF(AND(YEAR(FebSun1+33)=سنة_التقويم,MONTH(FebSun1+33)=2),FebSun1+33,""))</f>
        <v/>
      </c>
      <c r="Q30" s="44" t="str">
        <f ca="1">IF(DAY(FebSun1)=1,IF(AND(YEAR(FebSun1+27)=سنة_التقويم,MONTH(FebSun1+27)=2),FebSun1+27,""),IF(AND(YEAR(FebSun1+34)=سنة_التقويم,MONTH(FebSun1+34)=2),FebSun1+34,""))</f>
        <v/>
      </c>
      <c r="R30" s="44" t="str">
        <f ca="1">IF(DAY(FebSun1)=1,IF(AND(YEAR(FebSun1+28)=سنة_التقويم,MONTH(FebSun1+28)=2),FebSun1+28,""),IF(AND(YEAR(FebSun1+35)=سنة_التقويم,MONTH(FebSun1+35)=2),FebSun1+35,""))</f>
        <v/>
      </c>
      <c r="S30" s="3"/>
      <c r="T30" s="4"/>
      <c r="U30" s="44">
        <f ca="1">IF(DAY(MarSun1)=1,IF(AND(YEAR(MarSun1+22)=سنة_التقويم,MONTH(MarSun1+22)=3),MarSun1+22,""),IF(AND(YEAR(MarSun1+29)=سنة_التقويم,MONTH(MarSun1+29)=3),MarSun1+29,""))</f>
        <v>44283</v>
      </c>
      <c r="V30" s="44">
        <f ca="1">IF(DAY(MarSun1)=1,IF(AND(YEAR(MarSun1+23)=سنة_التقويم,MONTH(MarSun1+23)=3),MarSun1+23,""),IF(AND(YEAR(MarSun1+30)=سنة_التقويم,MONTH(MarSun1+30)=3),MarSun1+30,""))</f>
        <v>44284</v>
      </c>
      <c r="W30" s="44">
        <f ca="1">IF(DAY(MarSun1)=1,IF(AND(YEAR(MarSun1+24)=سنة_التقويم,MONTH(MarSun1+24)=3),MarSun1+24,""),IF(AND(YEAR(MarSun1+31)=سنة_التقويم,MONTH(MarSun1+31)=3),MarSun1+31,""))</f>
        <v>44285</v>
      </c>
      <c r="X30" s="44">
        <f ca="1">IF(DAY(MarSun1)=1,IF(AND(YEAR(MarSun1+25)=سنة_التقويم,MONTH(MarSun1+25)=3),MarSun1+25,""),IF(AND(YEAR(MarSun1+32)=سنة_التقويم,MONTH(MarSun1+32)=3),MarSun1+32,""))</f>
        <v>44286</v>
      </c>
      <c r="Y30" s="44" t="str">
        <f ca="1">IF(DAY(MarSun1)=1,IF(AND(YEAR(MarSun1+26)=سنة_التقويم,MONTH(MarSun1+26)=3),MarSun1+26,""),IF(AND(YEAR(MarSun1+33)=سنة_التقويم,MONTH(MarSun1+33)=3),MarSun1+33,""))</f>
        <v/>
      </c>
      <c r="Z30" s="44" t="str">
        <f ca="1">IF(DAY(MarSun1)=1,IF(AND(YEAR(MarSun1+27)=سنة_التقويم,MONTH(MarSun1+27)=3),MarSun1+27,""),IF(AND(YEAR(MarSun1+34)=سنة_التقويم,MONTH(MarSun1+34)=3),MarSun1+34,""))</f>
        <v/>
      </c>
      <c r="AA30" s="44" t="str">
        <f ca="1">IF(DAY(MarSun1)=1,IF(AND(YEAR(MarSun1+28)=سنة_التقويم,MONTH(MarSun1+28)=3),MarSun1+28,""),IF(AND(YEAR(MarSun1+35)=سنة_التقويم,MONTH(MarSun1+35)=3),MarSun1+35,""))</f>
        <v/>
      </c>
      <c r="AB30" s="3"/>
      <c r="AC30" s="2"/>
      <c r="AD30" s="44">
        <f ca="1">IF(DAY(AprSun1)=1,IF(AND(YEAR(AprSun1+22)=سنة_التقويم,MONTH(AprSun1+22)=4),AprSun1+22,""),IF(AND(YEAR(AprSun1+29)=سنة_التقويم,MONTH(AprSun1+29)=4),AprSun1+29,""))</f>
        <v>44311</v>
      </c>
      <c r="AE30" s="44">
        <f ca="1">IF(DAY(AprSun1)=1,IF(AND(YEAR(AprSun1+23)=سنة_التقويم,MONTH(AprSun1+23)=4),AprSun1+23,""),IF(AND(YEAR(AprSun1+30)=سنة_التقويم,MONTH(AprSun1+30)=4),AprSun1+30,""))</f>
        <v>44312</v>
      </c>
      <c r="AF30" s="44">
        <f ca="1">IF(DAY(AprSun1)=1,IF(AND(YEAR(AprSun1+24)=سنة_التقويم,MONTH(AprSun1+24)=4),AprSun1+24,""),IF(AND(YEAR(AprSun1+31)=سنة_التقويم,MONTH(AprSun1+31)=4),AprSun1+31,""))</f>
        <v>44313</v>
      </c>
      <c r="AG30" s="44">
        <f ca="1">IF(DAY(AprSun1)=1,IF(AND(YEAR(AprSun1+25)=سنة_التقويم,MONTH(AprSun1+25)=4),AprSun1+25,""),IF(AND(YEAR(AprSun1+32)=سنة_التقويم,MONTH(AprSun1+32)=4),AprSun1+32,""))</f>
        <v>44314</v>
      </c>
      <c r="AH30" s="44">
        <f ca="1">IF(DAY(AprSun1)=1,IF(AND(YEAR(AprSun1+26)=سنة_التقويم,MONTH(AprSun1+26)=4),AprSun1+26,""),IF(AND(YEAR(AprSun1+33)=سنة_التقويم,MONTH(AprSun1+33)=4),AprSun1+33,""))</f>
        <v>44315</v>
      </c>
      <c r="AI30" s="44">
        <f ca="1">IF(DAY(AprSun1)=1,IF(AND(YEAR(AprSun1+27)=سنة_التقويم,MONTH(AprSun1+27)=4),AprSun1+27,""),IF(AND(YEAR(AprSun1+34)=سنة_التقويم,MONTH(AprSun1+34)=4),AprSun1+34,""))</f>
        <v>44316</v>
      </c>
      <c r="AJ30" s="44" t="str">
        <f ca="1">IF(DAY(AprSun1)=1,IF(AND(YEAR(AprSun1+28)=سنة_التقويم,MONTH(AprSun1+28)=4),AprSun1+28,""),IF(AND(YEAR(AprSun1+35)=سنة_التقويم,MONTH(AprSun1+35)=4),AprSun1+35,""))</f>
        <v/>
      </c>
      <c r="AK30" s="35"/>
    </row>
    <row r="31" spans="1:37" x14ac:dyDescent="0.25">
      <c r="A31" s="12"/>
      <c r="B31" s="36"/>
      <c r="C31" s="44">
        <f ca="1">IF(DAY(JanSun1)=1,IF(AND(YEAR(JanSun1+29)=سنة_التقويم,MONTH(JanSun1+29)=1),JanSun1+29,""),IF(AND(YEAR(JanSun1+36)=سنة_التقويم,MONTH(JanSun1+36)=1),JanSun1+36,""))</f>
        <v>44227</v>
      </c>
      <c r="D31" s="44" t="str">
        <f ca="1">IF(DAY(JanSun1)=1,IF(AND(YEAR(JanSun1+30)=سنة_التقويم,MONTH(JanSun1+30)=1),JanSun1+30,""),IF(AND(YEAR(JanSun1+37)=سنة_التقويم,MONTH(JanSun1+37)=1),JanSun1+37,""))</f>
        <v/>
      </c>
      <c r="E31" s="44" t="str">
        <f ca="1">IF(DAY(JanSun1)=1,IF(AND(YEAR(JanSun1+31)=سنة_التقويم,MONTH(JanSun1+31)=1),JanSun1+31,""),IF(AND(YEAR(JanSun1+38)=سنة_التقويم,MONTH(JanSun1+38)=1),JanSun1+38,""))</f>
        <v/>
      </c>
      <c r="F31" s="44" t="str">
        <f ca="1">IF(DAY(JanSun1)=1,IF(AND(YEAR(JanSun1+32)=سنة_التقويم,MONTH(JanSun1+32)=1),JanSun1+32,""),IF(AND(YEAR(JanSun1+39)=سنة_التقويم,MONTH(JanSun1+39)=1),JanSun1+39,""))</f>
        <v/>
      </c>
      <c r="G31" s="44" t="str">
        <f ca="1">IF(DAY(JanSun1)=1,IF(AND(YEAR(JanSun1+33)=سنة_التقويم,MONTH(JanSun1+33)=1),JanSun1+33,""),IF(AND(YEAR(JanSun1+40)=سنة_التقويم,MONTH(JanSun1+40)=1),JanSun1+40,""))</f>
        <v/>
      </c>
      <c r="H31" s="44" t="str">
        <f ca="1">IF(DAY(JanSun1)=1,IF(AND(YEAR(JanSun1+34)=سنة_التقويم,MONTH(JanSun1+34)=1),JanSun1+34,""),IF(AND(YEAR(JanSun1+41)=سنة_التقويم,MONTH(JanSun1+41)=1),JanSun1+41,""))</f>
        <v/>
      </c>
      <c r="I31" s="44" t="str">
        <f ca="1">IF(DAY(JanSun1)=1,IF(AND(YEAR(JanSun1+35)=سنة_التقويم,MONTH(JanSun1+35)=1),JanSun1+35,""),IF(AND(YEAR(JanSun1+42)=سنة_التقويم,MONTH(JanSun1+42)=1),JanSun1+42,""))</f>
        <v/>
      </c>
      <c r="J31" s="3"/>
      <c r="K31" s="2"/>
      <c r="L31" s="44" t="str">
        <f ca="1">IF(DAY(FebSun1)=1,IF(AND(YEAR(FebSun1+29)=سنة_التقويم,MONTH(FebSun1+29)=2),FebSun1+29,""),IF(AND(YEAR(FebSun1+36)=سنة_التقويم,MONTH(FebSun1+36)=2),FebSun1+36,""))</f>
        <v/>
      </c>
      <c r="M31" s="44" t="str">
        <f ca="1">IF(DAY(FebSun1)=1,IF(AND(YEAR(FebSun1+30)=سنة_التقويم,MONTH(FebSun1+30)=2),FebSun1+30,""),IF(AND(YEAR(FebSun1+37)=سنة_التقويم,MONTH(FebSun1+37)=2),FebSun1+37,""))</f>
        <v/>
      </c>
      <c r="N31" s="44" t="str">
        <f ca="1">IF(DAY(FebSun1)=1,IF(AND(YEAR(FebSun1+31)=سنة_التقويم,MONTH(FebSun1+31)=2),FebSun1+31,""),IF(AND(YEAR(FebSun1+38)=سنة_التقويم,MONTH(FebSun1+38)=2),FebSun1+38,""))</f>
        <v/>
      </c>
      <c r="O31" s="44" t="str">
        <f ca="1">IF(DAY(FebSun1)=1,IF(AND(YEAR(FebSun1+32)=سنة_التقويم,MONTH(FebSun1+32)=2),FebSun1+32,""),IF(AND(YEAR(FebSun1+39)=سنة_التقويم,MONTH(FebSun1+39)=2),FebSun1+39,""))</f>
        <v/>
      </c>
      <c r="P31" s="44" t="str">
        <f ca="1">IF(DAY(FebSun1)=1,IF(AND(YEAR(FebSun1+33)=سنة_التقويم,MONTH(FebSun1+33)=2),FebSun1+33,""),IF(AND(YEAR(FebSun1+40)=سنة_التقويم,MONTH(FebSun1+40)=2),FebSun1+40,""))</f>
        <v/>
      </c>
      <c r="Q31" s="44" t="str">
        <f ca="1">IF(DAY(FebSun1)=1,IF(AND(YEAR(FebSun1+34)=سنة_التقويم,MONTH(FebSun1+34)=2),FebSun1+34,""),IF(AND(YEAR(FebSun1+41)=سنة_التقويم,MONTH(FebSun1+41)=2),FebSun1+41,""))</f>
        <v/>
      </c>
      <c r="R31" s="44" t="str">
        <f ca="1">IF(DAY(FebSun1)=1,IF(AND(YEAR(FebSun1+35)=سنة_التقويم,MONTH(FebSun1+35)=2),FebSun1+35,""),IF(AND(YEAR(FebSun1+42)=سنة_التقويم,MONTH(FebSun1+42)=2),FebSun1+42,""))</f>
        <v/>
      </c>
      <c r="S31" s="3"/>
      <c r="T31" s="4"/>
      <c r="U31" s="44" t="str">
        <f ca="1">IF(DAY(MarSun1)=1,IF(AND(YEAR(MarSun1+29)=سنة_التقويم,MONTH(MarSun1+29)=3),MarSun1+29,""),IF(AND(YEAR(MarSun1+36)=سنة_التقويم,MONTH(MarSun1+36)=3),MarSun1+36,""))</f>
        <v/>
      </c>
      <c r="V31" s="44" t="str">
        <f ca="1">IF(DAY(MarSun1)=1,IF(AND(YEAR(MarSun1+30)=سنة_التقويم,MONTH(MarSun1+30)=3),MarSun1+30,""),IF(AND(YEAR(MarSun1+37)=سنة_التقويم,MONTH(MarSun1+37)=3),MarSun1+37,""))</f>
        <v/>
      </c>
      <c r="W31" s="44" t="str">
        <f ca="1">IF(DAY(MarSun1)=1,IF(AND(YEAR(MarSun1+31)=سنة_التقويم,MONTH(MarSun1+31)=3),MarSun1+31,""),IF(AND(YEAR(MarSun1+38)=سنة_التقويم,MONTH(MarSun1+38)=3),MarSun1+38,""))</f>
        <v/>
      </c>
      <c r="X31" s="44" t="str">
        <f ca="1">IF(DAY(MarSun1)=1,IF(AND(YEAR(MarSun1+32)=سنة_التقويم,MONTH(MarSun1+32)=3),MarSun1+32,""),IF(AND(YEAR(MarSun1+39)=سنة_التقويم,MONTH(MarSun1+39)=3),MarSun1+39,""))</f>
        <v/>
      </c>
      <c r="Y31" s="44" t="str">
        <f ca="1">IF(DAY(MarSun1)=1,IF(AND(YEAR(MarSun1+33)=سنة_التقويم,MONTH(MarSun1+33)=3),MarSun1+33,""),IF(AND(YEAR(MarSun1+40)=سنة_التقويم,MONTH(MarSun1+40)=3),MarSun1+40,""))</f>
        <v/>
      </c>
      <c r="Z31" s="44" t="str">
        <f ca="1">IF(DAY(MarSun1)=1,IF(AND(YEAR(MarSun1+34)=سنة_التقويم,MONTH(MarSun1+34)=3),MarSun1+34,""),IF(AND(YEAR(MarSun1+41)=سنة_التقويم,MONTH(MarSun1+41)=3),MarSun1+41,""))</f>
        <v/>
      </c>
      <c r="AA31" s="44" t="str">
        <f ca="1">IF(DAY(MarSun1)=1,IF(AND(YEAR(MarSun1+35)=سنة_التقويم,MONTH(MarSun1+35)=3),MarSun1+35,""),IF(AND(YEAR(MarSun1+42)=سنة_التقويم,MONTH(MarSun1+42)=3),MarSun1+42,""))</f>
        <v/>
      </c>
      <c r="AB31" s="3"/>
      <c r="AC31" s="2"/>
      <c r="AD31" s="44" t="str">
        <f ca="1">IF(DAY(AprSun1)=1,IF(AND(YEAR(AprSun1+29)=سنة_التقويم,MONTH(AprSun1+29)=4),AprSun1+29,""),IF(AND(YEAR(AprSun1+36)=سنة_التقويم,MONTH(AprSun1+36)=4),AprSun1+36,""))</f>
        <v/>
      </c>
      <c r="AE31" s="44" t="str">
        <f ca="1">IF(DAY(AprSun1)=1,IF(AND(YEAR(AprSun1+30)=سنة_التقويم,MONTH(AprSun1+30)=4),AprSun1+30,""),IF(AND(YEAR(AprSun1+37)=سنة_التقويم,MONTH(AprSun1+37)=4),AprSun1+37,""))</f>
        <v/>
      </c>
      <c r="AF31" s="44" t="str">
        <f ca="1">IF(DAY(AprSun1)=1,IF(AND(YEAR(AprSun1+31)=سنة_التقويم,MONTH(AprSun1+31)=4),AprSun1+31,""),IF(AND(YEAR(AprSun1+38)=سنة_التقويم,MONTH(AprSun1+38)=4),AprSun1+38,""))</f>
        <v/>
      </c>
      <c r="AG31" s="44" t="str">
        <f ca="1">IF(DAY(AprSun1)=1,IF(AND(YEAR(AprSun1+32)=سنة_التقويم,MONTH(AprSun1+32)=4),AprSun1+32,""),IF(AND(YEAR(AprSun1+39)=سنة_التقويم,MONTH(AprSun1+39)=4),AprSun1+39,""))</f>
        <v/>
      </c>
      <c r="AH31" s="44" t="str">
        <f ca="1">IF(DAY(AprSun1)=1,IF(AND(YEAR(AprSun1+33)=سنة_التقويم,MONTH(AprSun1+33)=4),AprSun1+33,""),IF(AND(YEAR(AprSun1+40)=سنة_التقويم,MONTH(AprSun1+40)=4),AprSun1+40,""))</f>
        <v/>
      </c>
      <c r="AI31" s="44" t="str">
        <f ca="1">IF(DAY(AprSun1)=1,IF(AND(YEAR(AprSun1+34)=سنة_التقويم,MONTH(AprSun1+34)=4),AprSun1+34,""),IF(AND(YEAR(AprSun1+41)=سنة_التقويم,MONTH(AprSun1+41)=4),AprSun1+41,""))</f>
        <v/>
      </c>
      <c r="AJ31" s="44" t="str">
        <f ca="1">IF(DAY(AprSun1)=1,IF(AND(YEAR(AprSun1+35)=سنة_التقويم,MONTH(AprSun1+35)=4),AprSun1+35,""),IF(AND(YEAR(AprSun1+42)=سنة_التقويم,MONTH(AprSun1+42)=4),AprSun1+42,""))</f>
        <v/>
      </c>
      <c r="AK31" s="35"/>
    </row>
    <row r="32" spans="1:37" ht="13.8" x14ac:dyDescent="0.25">
      <c r="A32" s="11" t="s">
        <v>11</v>
      </c>
      <c r="B32" s="36"/>
      <c r="C32" s="2"/>
      <c r="D32" s="2"/>
      <c r="E32" s="2"/>
      <c r="F32" s="2"/>
      <c r="G32" s="2"/>
      <c r="H32" s="2"/>
      <c r="I32" s="2"/>
      <c r="J32" s="3"/>
      <c r="K32" s="2"/>
      <c r="L32" s="2"/>
      <c r="M32" s="2"/>
      <c r="N32" s="2"/>
      <c r="O32" s="2"/>
      <c r="P32" s="2"/>
      <c r="Q32" s="2"/>
      <c r="R32" s="2"/>
      <c r="S32" s="3"/>
      <c r="T32" s="4"/>
      <c r="U32" s="4"/>
      <c r="V32" s="4"/>
      <c r="W32" s="4"/>
      <c r="X32" s="4"/>
      <c r="Y32" s="4"/>
      <c r="Z32" s="4"/>
      <c r="AA32" s="4"/>
      <c r="AB32" s="5"/>
      <c r="AC32" s="4"/>
      <c r="AD32" s="4"/>
      <c r="AE32" s="4"/>
      <c r="AF32" s="4"/>
      <c r="AG32" s="4"/>
      <c r="AH32" s="4"/>
      <c r="AI32" s="4"/>
      <c r="AJ32" s="4"/>
      <c r="AK32" s="35"/>
    </row>
    <row r="33" spans="1:37" ht="15" x14ac:dyDescent="0.25">
      <c r="A33" s="11" t="s">
        <v>12</v>
      </c>
      <c r="B33" s="36"/>
      <c r="C33" s="54">
        <f ca="1">DATE(سنة_التقويم,5,1)</f>
        <v>44317</v>
      </c>
      <c r="D33" s="54"/>
      <c r="E33" s="54"/>
      <c r="F33" s="54"/>
      <c r="G33" s="54"/>
      <c r="H33" s="54"/>
      <c r="I33" s="54"/>
      <c r="J33" s="28"/>
      <c r="K33" s="2"/>
      <c r="L33" s="54">
        <f ca="1">DATE(سنة_التقويم,6,1)</f>
        <v>44348</v>
      </c>
      <c r="M33" s="54"/>
      <c r="N33" s="54"/>
      <c r="O33" s="54"/>
      <c r="P33" s="54"/>
      <c r="Q33" s="54"/>
      <c r="R33" s="54"/>
      <c r="S33" s="28"/>
      <c r="T33" s="4"/>
      <c r="U33" s="54">
        <f ca="1">DATE(سنة_التقويم,7,1)</f>
        <v>44378</v>
      </c>
      <c r="V33" s="54"/>
      <c r="W33" s="54"/>
      <c r="X33" s="54"/>
      <c r="Y33" s="54"/>
      <c r="Z33" s="54"/>
      <c r="AA33" s="54"/>
      <c r="AB33" s="28"/>
      <c r="AC33" s="2"/>
      <c r="AD33" s="54">
        <f ca="1">DATE(سنة_التقويم,8,1)</f>
        <v>44409</v>
      </c>
      <c r="AE33" s="54"/>
      <c r="AF33" s="54"/>
      <c r="AG33" s="54"/>
      <c r="AH33" s="54"/>
      <c r="AI33" s="54"/>
      <c r="AJ33" s="54"/>
      <c r="AK33" s="35"/>
    </row>
    <row r="34" spans="1:37" ht="14.4" x14ac:dyDescent="0.25">
      <c r="A34" s="11" t="s">
        <v>13</v>
      </c>
      <c r="B34" s="36"/>
      <c r="C34" s="30" t="s">
        <v>25</v>
      </c>
      <c r="D34" s="30" t="s">
        <v>26</v>
      </c>
      <c r="E34" s="30" t="s">
        <v>27</v>
      </c>
      <c r="F34" s="30" t="s">
        <v>28</v>
      </c>
      <c r="G34" s="30" t="s">
        <v>29</v>
      </c>
      <c r="H34" s="30" t="s">
        <v>30</v>
      </c>
      <c r="I34" s="30" t="s">
        <v>31</v>
      </c>
      <c r="J34" s="31"/>
      <c r="K34" s="1"/>
      <c r="L34" s="30" t="s">
        <v>25</v>
      </c>
      <c r="M34" s="30" t="s">
        <v>26</v>
      </c>
      <c r="N34" s="30" t="s">
        <v>27</v>
      </c>
      <c r="O34" s="30" t="s">
        <v>28</v>
      </c>
      <c r="P34" s="30" t="s">
        <v>29</v>
      </c>
      <c r="Q34" s="30" t="s">
        <v>30</v>
      </c>
      <c r="R34" s="30" t="s">
        <v>31</v>
      </c>
      <c r="S34" s="31"/>
      <c r="T34" s="4"/>
      <c r="U34" s="30" t="s">
        <v>25</v>
      </c>
      <c r="V34" s="30" t="s">
        <v>26</v>
      </c>
      <c r="W34" s="30" t="s">
        <v>27</v>
      </c>
      <c r="X34" s="30" t="s">
        <v>28</v>
      </c>
      <c r="Y34" s="30" t="s">
        <v>29</v>
      </c>
      <c r="Z34" s="30" t="s">
        <v>30</v>
      </c>
      <c r="AA34" s="30" t="s">
        <v>31</v>
      </c>
      <c r="AB34" s="31"/>
      <c r="AC34" s="2"/>
      <c r="AD34" s="30" t="s">
        <v>25</v>
      </c>
      <c r="AE34" s="30" t="s">
        <v>26</v>
      </c>
      <c r="AF34" s="30" t="s">
        <v>27</v>
      </c>
      <c r="AG34" s="30" t="s">
        <v>28</v>
      </c>
      <c r="AH34" s="30" t="s">
        <v>29</v>
      </c>
      <c r="AI34" s="30" t="s">
        <v>30</v>
      </c>
      <c r="AJ34" s="30" t="s">
        <v>31</v>
      </c>
      <c r="AK34" s="35"/>
    </row>
    <row r="35" spans="1:37" ht="15" x14ac:dyDescent="0.25">
      <c r="A35" s="11" t="s">
        <v>14</v>
      </c>
      <c r="B35" s="36"/>
      <c r="C35" s="44" t="str">
        <f ca="1">IF(DAY(MaySun1)=1,"",IF(AND(YEAR(MaySun1+1)=سنة_التقويم,MONTH(MaySun1+1)=5),MaySun1+1,""))</f>
        <v/>
      </c>
      <c r="D35" s="44" t="str">
        <f ca="1">IF(DAY(MaySun1)=1,"",IF(AND(YEAR(MaySun1+2)=سنة_التقويم,MONTH(MaySun1+2)=5),MaySun1+2,""))</f>
        <v/>
      </c>
      <c r="E35" s="44" t="str">
        <f ca="1">IF(DAY(MaySun1)=1,"",IF(AND(YEAR(MaySun1+3)=سنة_التقويم,MONTH(MaySun1+3)=5),MaySun1+3,""))</f>
        <v/>
      </c>
      <c r="F35" s="44" t="str">
        <f ca="1">IF(DAY(MaySun1)=1,"",IF(AND(YEAR(MaySun1+4)=سنة_التقويم,MONTH(MaySun1+4)=5),MaySun1+4,""))</f>
        <v/>
      </c>
      <c r="G35" s="44" t="str">
        <f ca="1">IF(DAY(MaySun1)=1,"",IF(AND(YEAR(MaySun1+5)=سنة_التقويم,MONTH(MaySun1+5)=5),MaySun1+5,""))</f>
        <v/>
      </c>
      <c r="H35" s="44" t="str">
        <f ca="1">IF(DAY(MaySun1)=1,"",IF(AND(YEAR(MaySun1+6)=سنة_التقويم,MONTH(MaySun1+6)=5),MaySun1+6,""))</f>
        <v/>
      </c>
      <c r="I35" s="44">
        <f ca="1">IF(DAY(MaySun1)=1,IF(AND(YEAR(MaySun1)=سنة_التقويم,MONTH(MaySun1)=5),MaySun1,""),IF(AND(YEAR(MaySun1+7)=سنة_التقويم,MONTH(MaySun1+7)=5),MaySun1+7,""))</f>
        <v>44317</v>
      </c>
      <c r="J35" s="3"/>
      <c r="K35" s="29"/>
      <c r="L35" s="44" t="str">
        <f ca="1">IF(DAY(JunSun1)=1,"",IF(AND(YEAR(JunSun1+1)=سنة_التقويم,MONTH(JunSun1+1)=6),JunSun1+1,""))</f>
        <v/>
      </c>
      <c r="M35" s="44" t="str">
        <f ca="1">IF(DAY(JunSun1)=1,"",IF(AND(YEAR(JunSun1+2)=سنة_التقويم,MONTH(JunSun1+2)=6),JunSun1+2,""))</f>
        <v/>
      </c>
      <c r="N35" s="44">
        <f ca="1">IF(DAY(JunSun1)=1,"",IF(AND(YEAR(JunSun1+3)=سنة_التقويم,MONTH(JunSun1+3)=6),JunSun1+3,""))</f>
        <v>44348</v>
      </c>
      <c r="O35" s="44">
        <f ca="1">IF(DAY(JunSun1)=1,"",IF(AND(YEAR(JunSun1+4)=سنة_التقويم,MONTH(JunSun1+4)=6),JunSun1+4,""))</f>
        <v>44349</v>
      </c>
      <c r="P35" s="44">
        <f ca="1">IF(DAY(JunSun1)=1,"",IF(AND(YEAR(JunSun1+5)=سنة_التقويم,MONTH(JunSun1+5)=6),JunSun1+5,""))</f>
        <v>44350</v>
      </c>
      <c r="Q35" s="44">
        <f ca="1">IF(DAY(JunSun1)=1,"",IF(AND(YEAR(JunSun1+6)=سنة_التقويم,MONTH(JunSun1+6)=6),JunSun1+6,""))</f>
        <v>44351</v>
      </c>
      <c r="R35" s="44">
        <f ca="1">IF(DAY(JunSun1)=1,IF(AND(YEAR(JunSun1)=سنة_التقويم,MONTH(JunSun1)=6),JunSun1,""),IF(AND(YEAR(JunSun1+7)=سنة_التقويم,MONTH(JunSun1+7)=6),JunSun1+7,""))</f>
        <v>44352</v>
      </c>
      <c r="S35" s="3"/>
      <c r="T35" s="4"/>
      <c r="U35" s="44" t="str">
        <f ca="1">IF(DAY(JulSun1)=1,"",IF(AND(YEAR(JulSun1+1)=سنة_التقويم,MONTH(JulSun1+1)=7),JulSun1+1,""))</f>
        <v/>
      </c>
      <c r="V35" s="44" t="str">
        <f ca="1">IF(DAY(JulSun1)=1,"",IF(AND(YEAR(JulSun1+2)=سنة_التقويم,MONTH(JulSun1+2)=7),JulSun1+2,""))</f>
        <v/>
      </c>
      <c r="W35" s="44" t="str">
        <f ca="1">IF(DAY(JulSun1)=1,"",IF(AND(YEAR(JulSun1+3)=سنة_التقويم,MONTH(JulSun1+3)=7),JulSun1+3,""))</f>
        <v/>
      </c>
      <c r="X35" s="44" t="str">
        <f ca="1">IF(DAY(JulSun1)=1,"",IF(AND(YEAR(JulSun1+4)=سنة_التقويم,MONTH(JulSun1+4)=7),JulSun1+4,""))</f>
        <v/>
      </c>
      <c r="Y35" s="44">
        <f ca="1">IF(DAY(JulSun1)=1,"",IF(AND(YEAR(JulSun1+5)=سنة_التقويم,MONTH(JulSun1+5)=7),JulSun1+5,""))</f>
        <v>44378</v>
      </c>
      <c r="Z35" s="44">
        <f ca="1">IF(DAY(JulSun1)=1,"",IF(AND(YEAR(JulSun1+6)=سنة_التقويم,MONTH(JulSun1+6)=7),JulSun1+6,""))</f>
        <v>44379</v>
      </c>
      <c r="AA35" s="44">
        <f ca="1">IF(DAY(JulSun1)=1,IF(AND(YEAR(JulSun1)=سنة_التقويم,MONTH(JulSun1)=7),JulSun1,""),IF(AND(YEAR(JulSun1+7)=سنة_التقويم,MONTH(JulSun1+7)=7),JulSun1+7,""))</f>
        <v>44380</v>
      </c>
      <c r="AB35" s="3"/>
      <c r="AC35" s="1"/>
      <c r="AD35" s="44">
        <f ca="1">IF(DAY(AugSun1)=1,"",IF(AND(YEAR(AugSun1+1)=سنة_التقويم,MONTH(AugSun1+1)=8),AugSun1+1,""))</f>
        <v>44409</v>
      </c>
      <c r="AE35" s="44">
        <f ca="1">IF(DAY(AugSun1)=1,"",IF(AND(YEAR(AugSun1+2)=سنة_التقويم,MONTH(AugSun1+2)=8),AugSun1+2,""))</f>
        <v>44410</v>
      </c>
      <c r="AF35" s="44">
        <f ca="1">IF(DAY(AugSun1)=1,"",IF(AND(YEAR(AugSun1+3)=سنة_التقويم,MONTH(AugSun1+3)=8),AugSun1+3,""))</f>
        <v>44411</v>
      </c>
      <c r="AG35" s="44">
        <f ca="1">IF(DAY(AugSun1)=1,"",IF(AND(YEAR(AugSun1+4)=سنة_التقويم,MONTH(AugSun1+4)=8),AugSun1+4,""))</f>
        <v>44412</v>
      </c>
      <c r="AH35" s="44">
        <f ca="1">IF(DAY(AugSun1)=1,"",IF(AND(YEAR(AugSun1+5)=سنة_التقويم,MONTH(AugSun1+5)=8),AugSun1+5,""))</f>
        <v>44413</v>
      </c>
      <c r="AI35" s="44">
        <f ca="1">IF(DAY(AugSun1)=1,"",IF(AND(YEAR(AugSun1+6)=سنة_التقويم,MONTH(AugSun1+6)=8),AugSun1+6,""))</f>
        <v>44414</v>
      </c>
      <c r="AJ35" s="44">
        <f ca="1">IF(DAY(AugSun1)=1,IF(AND(YEAR(AugSun1)=سنة_التقويم,MONTH(AugSun1)=8),AugSun1,""),IF(AND(YEAR(AugSun1+7)=سنة_التقويم,MONTH(AugSun1+7)=8),AugSun1+7,""))</f>
        <v>44415</v>
      </c>
      <c r="AK35" s="35"/>
    </row>
    <row r="36" spans="1:37" x14ac:dyDescent="0.25">
      <c r="A36" s="12"/>
      <c r="B36" s="36"/>
      <c r="C36" s="44">
        <f ca="1">IF(DAY(MaySun1)=1,IF(AND(YEAR(MaySun1+1)=سنة_التقويم,MONTH(MaySun1+1)=5),MaySun1+1,""),IF(AND(YEAR(MaySun1+8)=سنة_التقويم,MONTH(MaySun1+8)=5),MaySun1+8,""))</f>
        <v>44318</v>
      </c>
      <c r="D36" s="44">
        <f ca="1">IF(DAY(MaySun1)=1,IF(AND(YEAR(MaySun1+2)=سنة_التقويم,MONTH(MaySun1+2)=5),MaySun1+2,""),IF(AND(YEAR(MaySun1+9)=سنة_التقويم,MONTH(MaySun1+9)=5),MaySun1+9,""))</f>
        <v>44319</v>
      </c>
      <c r="E36" s="44">
        <f ca="1">IF(DAY(MaySun1)=1,IF(AND(YEAR(MaySun1+3)=سنة_التقويم,MONTH(MaySun1+3)=5),MaySun1+3,""),IF(AND(YEAR(MaySun1+10)=سنة_التقويم,MONTH(MaySun1+10)=5),MaySun1+10,""))</f>
        <v>44320</v>
      </c>
      <c r="F36" s="44">
        <f ca="1">IF(DAY(MaySun1)=1,IF(AND(YEAR(MaySun1+4)=سنة_التقويم,MONTH(MaySun1+4)=5),MaySun1+4,""),IF(AND(YEAR(MaySun1+11)=سنة_التقويم,MONTH(MaySun1+11)=5),MaySun1+11,""))</f>
        <v>44321</v>
      </c>
      <c r="G36" s="44">
        <f ca="1">IF(DAY(MaySun1)=1,IF(AND(YEAR(MaySun1+5)=سنة_التقويم,MONTH(MaySun1+5)=5),MaySun1+5,""),IF(AND(YEAR(MaySun1+12)=سنة_التقويم,MONTH(MaySun1+12)=5),MaySun1+12,""))</f>
        <v>44322</v>
      </c>
      <c r="H36" s="44">
        <f ca="1">IF(DAY(MaySun1)=1,IF(AND(YEAR(MaySun1+6)=سنة_التقويم,MONTH(MaySun1+6)=5),MaySun1+6,""),IF(AND(YEAR(MaySun1+13)=سنة_التقويم,MONTH(MaySun1+13)=5),MaySun1+13,""))</f>
        <v>44323</v>
      </c>
      <c r="I36" s="44">
        <f ca="1">IF(DAY(MaySun1)=1,IF(AND(YEAR(MaySun1+7)=سنة_التقويم,MONTH(MaySun1+7)=5),MaySun1+7,""),IF(AND(YEAR(MaySun1+14)=سنة_التقويم,MONTH(MaySun1+14)=5),MaySun1+14,""))</f>
        <v>44324</v>
      </c>
      <c r="J36" s="3"/>
      <c r="K36" s="2"/>
      <c r="L36" s="44">
        <f ca="1">IF(DAY(JunSun1)=1,IF(AND(YEAR(JunSun1+1)=سنة_التقويم,MONTH(JunSun1+1)=6),JunSun1+1,""),IF(AND(YEAR(JunSun1+8)=سنة_التقويم,MONTH(JunSun1+8)=6),JunSun1+8,""))</f>
        <v>44353</v>
      </c>
      <c r="M36" s="44">
        <f ca="1">IF(DAY(JunSun1)=1,IF(AND(YEAR(JunSun1+2)=سنة_التقويم,MONTH(JunSun1+2)=6),JunSun1+2,""),IF(AND(YEAR(JunSun1+9)=سنة_التقويم,MONTH(JunSun1+9)=6),JunSun1+9,""))</f>
        <v>44354</v>
      </c>
      <c r="N36" s="44">
        <f ca="1">IF(DAY(JunSun1)=1,IF(AND(YEAR(JunSun1+3)=سنة_التقويم,MONTH(JunSun1+3)=6),JunSun1+3,""),IF(AND(YEAR(JunSun1+10)=سنة_التقويم,MONTH(JunSun1+10)=6),JunSun1+10,""))</f>
        <v>44355</v>
      </c>
      <c r="O36" s="44">
        <f ca="1">IF(DAY(JunSun1)=1,IF(AND(YEAR(JunSun1+4)=سنة_التقويم,MONTH(JunSun1+4)=6),JunSun1+4,""),IF(AND(YEAR(JunSun1+11)=سنة_التقويم,MONTH(JunSun1+11)=6),JunSun1+11,""))</f>
        <v>44356</v>
      </c>
      <c r="P36" s="44">
        <f ca="1">IF(DAY(JunSun1)=1,IF(AND(YEAR(JunSun1+5)=سنة_التقويم,MONTH(JunSun1+5)=6),JunSun1+5,""),IF(AND(YEAR(JunSun1+12)=سنة_التقويم,MONTH(JunSun1+12)=6),JunSun1+12,""))</f>
        <v>44357</v>
      </c>
      <c r="Q36" s="44">
        <f ca="1">IF(DAY(JunSun1)=1,IF(AND(YEAR(JunSun1+6)=سنة_التقويم,MONTH(JunSun1+6)=6),JunSun1+6,""),IF(AND(YEAR(JunSun1+13)=سنة_التقويم,MONTH(JunSun1+13)=6),JunSun1+13,""))</f>
        <v>44358</v>
      </c>
      <c r="R36" s="44">
        <f ca="1">IF(DAY(JunSun1)=1,IF(AND(YEAR(JunSun1+7)=سنة_التقويم,MONTH(JunSun1+7)=6),JunSun1+7,""),IF(AND(YEAR(JunSun1+14)=سنة_التقويم,MONTH(JunSun1+14)=6),JunSun1+14,""))</f>
        <v>44359</v>
      </c>
      <c r="S36" s="3"/>
      <c r="T36" s="4"/>
      <c r="U36" s="44">
        <f ca="1">IF(DAY(JulSun1)=1,IF(AND(YEAR(JulSun1+1)=سنة_التقويم,MONTH(JulSun1+1)=7),JulSun1+1,""),IF(AND(YEAR(JulSun1+8)=سنة_التقويم,MONTH(JulSun1+8)=7),JulSun1+8,""))</f>
        <v>44381</v>
      </c>
      <c r="V36" s="44">
        <f ca="1">IF(DAY(JulSun1)=1,IF(AND(YEAR(JulSun1+2)=سنة_التقويم,MONTH(JulSun1+2)=7),JulSun1+2,""),IF(AND(YEAR(JulSun1+9)=سنة_التقويم,MONTH(JulSun1+9)=7),JulSun1+9,""))</f>
        <v>44382</v>
      </c>
      <c r="W36" s="44">
        <f ca="1">IF(DAY(JulSun1)=1,IF(AND(YEAR(JulSun1+3)=سنة_التقويم,MONTH(JulSun1+3)=7),JulSun1+3,""),IF(AND(YEAR(JulSun1+10)=سنة_التقويم,MONTH(JulSun1+10)=7),JulSun1+10,""))</f>
        <v>44383</v>
      </c>
      <c r="X36" s="44">
        <f ca="1">IF(DAY(JulSun1)=1,IF(AND(YEAR(JulSun1+4)=سنة_التقويم,MONTH(JulSun1+4)=7),JulSun1+4,""),IF(AND(YEAR(JulSun1+11)=سنة_التقويم,MONTH(JulSun1+11)=7),JulSun1+11,""))</f>
        <v>44384</v>
      </c>
      <c r="Y36" s="44">
        <f ca="1">IF(DAY(JulSun1)=1,IF(AND(YEAR(JulSun1+5)=سنة_التقويم,MONTH(JulSun1+5)=7),JulSun1+5,""),IF(AND(YEAR(JulSun1+12)=سنة_التقويم,MONTH(JulSun1+12)=7),JulSun1+12,""))</f>
        <v>44385</v>
      </c>
      <c r="Z36" s="44">
        <f ca="1">IF(DAY(JulSun1)=1,IF(AND(YEAR(JulSun1+6)=سنة_التقويم,MONTH(JulSun1+6)=7),JulSun1+6,""),IF(AND(YEAR(JulSun1+13)=سنة_التقويم,MONTH(JulSun1+13)=7),JulSun1+13,""))</f>
        <v>44386</v>
      </c>
      <c r="AA36" s="44">
        <f ca="1">IF(DAY(JulSun1)=1,IF(AND(YEAR(JulSun1+7)=سنة_التقويم,MONTH(JulSun1+7)=7),JulSun1+7,""),IF(AND(YEAR(JulSun1+14)=سنة_التقويم,MONTH(JulSun1+14)=7),JulSun1+14,""))</f>
        <v>44387</v>
      </c>
      <c r="AB36" s="3"/>
      <c r="AC36" s="4"/>
      <c r="AD36" s="44">
        <f ca="1">IF(DAY(AugSun1)=1,IF(AND(YEAR(AugSun1+1)=سنة_التقويم,MONTH(AugSun1+1)=8),AugSun1+1,""),IF(AND(YEAR(AugSun1+8)=سنة_التقويم,MONTH(AugSun1+8)=8),AugSun1+8,""))</f>
        <v>44416</v>
      </c>
      <c r="AE36" s="44">
        <f ca="1">IF(DAY(AugSun1)=1,IF(AND(YEAR(AugSun1+2)=سنة_التقويم,MONTH(AugSun1+2)=8),AugSun1+2,""),IF(AND(YEAR(AugSun1+9)=سنة_التقويم,MONTH(AugSun1+9)=8),AugSun1+9,""))</f>
        <v>44417</v>
      </c>
      <c r="AF36" s="44">
        <f ca="1">IF(DAY(AugSun1)=1,IF(AND(YEAR(AugSun1+3)=سنة_التقويم,MONTH(AugSun1+3)=8),AugSun1+3,""),IF(AND(YEAR(AugSun1+10)=سنة_التقويم,MONTH(AugSun1+10)=8),AugSun1+10,""))</f>
        <v>44418</v>
      </c>
      <c r="AG36" s="44">
        <f ca="1">IF(DAY(AugSun1)=1,IF(AND(YEAR(AugSun1+4)=سنة_التقويم,MONTH(AugSun1+4)=8),AugSun1+4,""),IF(AND(YEAR(AugSun1+11)=سنة_التقويم,MONTH(AugSun1+11)=8),AugSun1+11,""))</f>
        <v>44419</v>
      </c>
      <c r="AH36" s="44">
        <f ca="1">IF(DAY(AugSun1)=1,IF(AND(YEAR(AugSun1+5)=سنة_التقويم,MONTH(AugSun1+5)=8),AugSun1+5,""),IF(AND(YEAR(AugSun1+12)=سنة_التقويم,MONTH(AugSun1+12)=8),AugSun1+12,""))</f>
        <v>44420</v>
      </c>
      <c r="AI36" s="44">
        <f ca="1">IF(DAY(AugSun1)=1,IF(AND(YEAR(AugSun1+6)=سنة_التقويم,MONTH(AugSun1+6)=8),AugSun1+6,""),IF(AND(YEAR(AugSun1+13)=سنة_التقويم,MONTH(AugSun1+13)=8),AugSun1+13,""))</f>
        <v>44421</v>
      </c>
      <c r="AJ36" s="44">
        <f ca="1">IF(DAY(AugSun1)=1,IF(AND(YEAR(AugSun1+7)=سنة_التقويم,MONTH(AugSun1+7)=8),AugSun1+7,""),IF(AND(YEAR(AugSun1+14)=سنة_التقويم,MONTH(AugSun1+14)=8),AugSun1+14,""))</f>
        <v>44422</v>
      </c>
      <c r="AK36" s="35"/>
    </row>
    <row r="37" spans="1:37" x14ac:dyDescent="0.25">
      <c r="A37" s="12"/>
      <c r="B37" s="36"/>
      <c r="C37" s="44">
        <f ca="1">IF(DAY(MaySun1)=1,IF(AND(YEAR(MaySun1+8)=سنة_التقويم,MONTH(MaySun1+8)=5),MaySun1+8,""),IF(AND(YEAR(MaySun1+15)=سنة_التقويم,MONTH(MaySun1+15)=5),MaySun1+15,""))</f>
        <v>44325</v>
      </c>
      <c r="D37" s="44">
        <f ca="1">IF(DAY(MaySun1)=1,IF(AND(YEAR(MaySun1+9)=سنة_التقويم,MONTH(MaySun1+9)=5),MaySun1+9,""),IF(AND(YEAR(MaySun1+16)=سنة_التقويم,MONTH(MaySun1+16)=5),MaySun1+16,""))</f>
        <v>44326</v>
      </c>
      <c r="E37" s="44">
        <f ca="1">IF(DAY(MaySun1)=1,IF(AND(YEAR(MaySun1+10)=سنة_التقويم,MONTH(MaySun1+10)=5),MaySun1+10,""),IF(AND(YEAR(MaySun1+17)=سنة_التقويم,MONTH(MaySun1+17)=5),MaySun1+17,""))</f>
        <v>44327</v>
      </c>
      <c r="F37" s="44">
        <f ca="1">IF(DAY(MaySun1)=1,IF(AND(YEAR(MaySun1+11)=سنة_التقويم,MONTH(MaySun1+11)=5),MaySun1+11,""),IF(AND(YEAR(MaySun1+18)=سنة_التقويم,MONTH(MaySun1+18)=5),MaySun1+18,""))</f>
        <v>44328</v>
      </c>
      <c r="G37" s="44">
        <f ca="1">IF(DAY(MaySun1)=1,IF(AND(YEAR(MaySun1+12)=سنة_التقويم,MONTH(MaySun1+12)=5),MaySun1+12,""),IF(AND(YEAR(MaySun1+19)=سنة_التقويم,MONTH(MaySun1+19)=5),MaySun1+19,""))</f>
        <v>44329</v>
      </c>
      <c r="H37" s="44">
        <f ca="1">IF(DAY(MaySun1)=1,IF(AND(YEAR(MaySun1+13)=سنة_التقويم,MONTH(MaySun1+13)=5),MaySun1+13,""),IF(AND(YEAR(MaySun1+20)=سنة_التقويم,MONTH(MaySun1+20)=5),MaySun1+20,""))</f>
        <v>44330</v>
      </c>
      <c r="I37" s="44">
        <f ca="1">IF(DAY(MaySun1)=1,IF(AND(YEAR(MaySun1+14)=سنة_التقويم,MONTH(MaySun1+14)=5),MaySun1+14,""),IF(AND(YEAR(MaySun1+21)=سنة_التقويم,MONTH(MaySun1+21)=5),MaySun1+21,""))</f>
        <v>44331</v>
      </c>
      <c r="J37" s="3"/>
      <c r="K37" s="2"/>
      <c r="L37" s="44">
        <f ca="1">IF(DAY(JunSun1)=1,IF(AND(YEAR(JunSun1+8)=سنة_التقويم,MONTH(JunSun1+8)=6),JunSun1+8,""),IF(AND(YEAR(JunSun1+15)=سنة_التقويم,MONTH(JunSun1+15)=6),JunSun1+15,""))</f>
        <v>44360</v>
      </c>
      <c r="M37" s="44">
        <f ca="1">IF(DAY(JunSun1)=1,IF(AND(YEAR(JunSun1+9)=سنة_التقويم,MONTH(JunSun1+9)=6),JunSun1+9,""),IF(AND(YEAR(JunSun1+16)=سنة_التقويم,MONTH(JunSun1+16)=6),JunSun1+16,""))</f>
        <v>44361</v>
      </c>
      <c r="N37" s="44">
        <f ca="1">IF(DAY(JunSun1)=1,IF(AND(YEAR(JunSun1+10)=سنة_التقويم,MONTH(JunSun1+10)=6),JunSun1+10,""),IF(AND(YEAR(JunSun1+17)=سنة_التقويم,MONTH(JunSun1+17)=6),JunSun1+17,""))</f>
        <v>44362</v>
      </c>
      <c r="O37" s="44">
        <f ca="1">IF(DAY(JunSun1)=1,IF(AND(YEAR(JunSun1+11)=سنة_التقويم,MONTH(JunSun1+11)=6),JunSun1+11,""),IF(AND(YEAR(JunSun1+18)=سنة_التقويم,MONTH(JunSun1+18)=6),JunSun1+18,""))</f>
        <v>44363</v>
      </c>
      <c r="P37" s="44">
        <f ca="1">IF(DAY(JunSun1)=1,IF(AND(YEAR(JunSun1+12)=سنة_التقويم,MONTH(JunSun1+12)=6),JunSun1+12,""),IF(AND(YEAR(JunSun1+19)=سنة_التقويم,MONTH(JunSun1+19)=6),JunSun1+19,""))</f>
        <v>44364</v>
      </c>
      <c r="Q37" s="44">
        <f ca="1">IF(DAY(JunSun1)=1,IF(AND(YEAR(JunSun1+13)=سنة_التقويم,MONTH(JunSun1+13)=6),JunSun1+13,""),IF(AND(YEAR(JunSun1+20)=سنة_التقويم,MONTH(JunSun1+20)=6),JunSun1+20,""))</f>
        <v>44365</v>
      </c>
      <c r="R37" s="44">
        <f ca="1">IF(DAY(JunSun1)=1,IF(AND(YEAR(JunSun1+14)=سنة_التقويم,MONTH(JunSun1+14)=6),JunSun1+14,""),IF(AND(YEAR(JunSun1+21)=سنة_التقويم,MONTH(JunSun1+21)=6),JunSun1+21,""))</f>
        <v>44366</v>
      </c>
      <c r="S37" s="3"/>
      <c r="T37" s="4"/>
      <c r="U37" s="44">
        <f ca="1">IF(DAY(JulSun1)=1,IF(AND(YEAR(JulSun1+8)=سنة_التقويم,MONTH(JulSun1+8)=7),JulSun1+8,""),IF(AND(YEAR(JulSun1+15)=سنة_التقويم,MONTH(JulSun1+15)=7),JulSun1+15,""))</f>
        <v>44388</v>
      </c>
      <c r="V37" s="44">
        <f ca="1">IF(DAY(JulSun1)=1,IF(AND(YEAR(JulSun1+9)=سنة_التقويم,MONTH(JulSun1+9)=7),JulSun1+9,""),IF(AND(YEAR(JulSun1+16)=سنة_التقويم,MONTH(JulSun1+16)=7),JulSun1+16,""))</f>
        <v>44389</v>
      </c>
      <c r="W37" s="44">
        <f ca="1">IF(DAY(JulSun1)=1,IF(AND(YEAR(JulSun1+10)=سنة_التقويم,MONTH(JulSun1+10)=7),JulSun1+10,""),IF(AND(YEAR(JulSun1+17)=سنة_التقويم,MONTH(JulSun1+17)=7),JulSun1+17,""))</f>
        <v>44390</v>
      </c>
      <c r="X37" s="44">
        <f ca="1">IF(DAY(JulSun1)=1,IF(AND(YEAR(JulSun1+11)=سنة_التقويم,MONTH(JulSun1+11)=7),JulSun1+11,""),IF(AND(YEAR(JulSun1+18)=سنة_التقويم,MONTH(JulSun1+18)=7),JulSun1+18,""))</f>
        <v>44391</v>
      </c>
      <c r="Y37" s="44">
        <f ca="1">IF(DAY(JulSun1)=1,IF(AND(YEAR(JulSun1+12)=سنة_التقويم,MONTH(JulSun1+12)=7),JulSun1+12,""),IF(AND(YEAR(JulSun1+19)=سنة_التقويم,MONTH(JulSun1+19)=7),JulSun1+19,""))</f>
        <v>44392</v>
      </c>
      <c r="Z37" s="44">
        <f ca="1">IF(DAY(JulSun1)=1,IF(AND(YEAR(JulSun1+13)=سنة_التقويم,MONTH(JulSun1+13)=7),JulSun1+13,""),IF(AND(YEAR(JulSun1+20)=سنة_التقويم,MONTH(JulSun1+20)=7),JulSun1+20,""))</f>
        <v>44393</v>
      </c>
      <c r="AA37" s="44">
        <f ca="1">IF(DAY(JulSun1)=1,IF(AND(YEAR(JulSun1+14)=سنة_التقويم,MONTH(JulSun1+14)=7),JulSun1+14,""),IF(AND(YEAR(JulSun1+21)=سنة_التقويم,MONTH(JulSun1+21)=7),JulSun1+21,""))</f>
        <v>44394</v>
      </c>
      <c r="AB37" s="3"/>
      <c r="AC37" s="4"/>
      <c r="AD37" s="44">
        <f ca="1">IF(DAY(AugSun1)=1,IF(AND(YEAR(AugSun1+8)=سنة_التقويم,MONTH(AugSun1+8)=8),AugSun1+8,""),IF(AND(YEAR(AugSun1+15)=سنة_التقويم,MONTH(AugSun1+15)=8),AugSun1+15,""))</f>
        <v>44423</v>
      </c>
      <c r="AE37" s="44">
        <f ca="1">IF(DAY(AugSun1)=1,IF(AND(YEAR(AugSun1+9)=سنة_التقويم,MONTH(AugSun1+9)=8),AugSun1+9,""),IF(AND(YEAR(AugSun1+16)=سنة_التقويم,MONTH(AugSun1+16)=8),AugSun1+16,""))</f>
        <v>44424</v>
      </c>
      <c r="AF37" s="44">
        <f ca="1">IF(DAY(AugSun1)=1,IF(AND(YEAR(AugSun1+10)=سنة_التقويم,MONTH(AugSun1+10)=8),AugSun1+10,""),IF(AND(YEAR(AugSun1+17)=سنة_التقويم,MONTH(AugSun1+17)=8),AugSun1+17,""))</f>
        <v>44425</v>
      </c>
      <c r="AG37" s="44">
        <f ca="1">IF(DAY(AugSun1)=1,IF(AND(YEAR(AugSun1+11)=سنة_التقويم,MONTH(AugSun1+11)=8),AugSun1+11,""),IF(AND(YEAR(AugSun1+18)=سنة_التقويم,MONTH(AugSun1+18)=8),AugSun1+18,""))</f>
        <v>44426</v>
      </c>
      <c r="AH37" s="44">
        <f ca="1">IF(DAY(AugSun1)=1,IF(AND(YEAR(AugSun1+12)=سنة_التقويم,MONTH(AugSun1+12)=8),AugSun1+12,""),IF(AND(YEAR(AugSun1+19)=سنة_التقويم,MONTH(AugSun1+19)=8),AugSun1+19,""))</f>
        <v>44427</v>
      </c>
      <c r="AI37" s="44">
        <f ca="1">IF(DAY(AugSun1)=1,IF(AND(YEAR(AugSun1+13)=سنة_التقويم,MONTH(AugSun1+13)=8),AugSun1+13,""),IF(AND(YEAR(AugSun1+20)=سنة_التقويم,MONTH(AugSun1+20)=8),AugSun1+20,""))</f>
        <v>44428</v>
      </c>
      <c r="AJ37" s="44">
        <f ca="1">IF(DAY(AugSun1)=1,IF(AND(YEAR(AugSun1+14)=سنة_التقويم,MONTH(AugSun1+14)=8),AugSun1+14,""),IF(AND(YEAR(AugSun1+21)=سنة_التقويم,MONTH(AugSun1+21)=8),AugSun1+21,""))</f>
        <v>44429</v>
      </c>
      <c r="AK37" s="35"/>
    </row>
    <row r="38" spans="1:37" x14ac:dyDescent="0.25">
      <c r="A38" s="12"/>
      <c r="B38" s="36"/>
      <c r="C38" s="44">
        <f ca="1">IF(DAY(MaySun1)=1,IF(AND(YEAR(MaySun1+15)=سنة_التقويم,MONTH(MaySun1+15)=5),MaySun1+15,""),IF(AND(YEAR(MaySun1+22)=سنة_التقويم,MONTH(MaySun1+22)=5),MaySun1+22,""))</f>
        <v>44332</v>
      </c>
      <c r="D38" s="44">
        <f ca="1">IF(DAY(MaySun1)=1,IF(AND(YEAR(MaySun1+16)=سنة_التقويم,MONTH(MaySun1+16)=5),MaySun1+16,""),IF(AND(YEAR(MaySun1+23)=سنة_التقويم,MONTH(MaySun1+23)=5),MaySun1+23,""))</f>
        <v>44333</v>
      </c>
      <c r="E38" s="44">
        <f ca="1">IF(DAY(MaySun1)=1,IF(AND(YEAR(MaySun1+17)=سنة_التقويم,MONTH(MaySun1+17)=5),MaySun1+17,""),IF(AND(YEAR(MaySun1+24)=سنة_التقويم,MONTH(MaySun1+24)=5),MaySun1+24,""))</f>
        <v>44334</v>
      </c>
      <c r="F38" s="44">
        <f ca="1">IF(DAY(MaySun1)=1,IF(AND(YEAR(MaySun1+18)=سنة_التقويم,MONTH(MaySun1+18)=5),MaySun1+18,""),IF(AND(YEAR(MaySun1+25)=سنة_التقويم,MONTH(MaySun1+25)=5),MaySun1+25,""))</f>
        <v>44335</v>
      </c>
      <c r="G38" s="44">
        <f ca="1">IF(DAY(MaySun1)=1,IF(AND(YEAR(MaySun1+19)=سنة_التقويم,MONTH(MaySun1+19)=5),MaySun1+19,""),IF(AND(YEAR(MaySun1+26)=سنة_التقويم,MONTH(MaySun1+26)=5),MaySun1+26,""))</f>
        <v>44336</v>
      </c>
      <c r="H38" s="44">
        <f ca="1">IF(DAY(MaySun1)=1,IF(AND(YEAR(MaySun1+20)=سنة_التقويم,MONTH(MaySun1+20)=5),MaySun1+20,""),IF(AND(YEAR(MaySun1+27)=سنة_التقويم,MONTH(MaySun1+27)=5),MaySun1+27,""))</f>
        <v>44337</v>
      </c>
      <c r="I38" s="44">
        <f ca="1">IF(DAY(MaySun1)=1,IF(AND(YEAR(MaySun1+21)=سنة_التقويم,MONTH(MaySun1+21)=5),MaySun1+21,""),IF(AND(YEAR(MaySun1+28)=سنة_التقويم,MONTH(MaySun1+28)=5),MaySun1+28,""))</f>
        <v>44338</v>
      </c>
      <c r="J38" s="3"/>
      <c r="K38" s="2"/>
      <c r="L38" s="44">
        <f ca="1">IF(DAY(JunSun1)=1,IF(AND(YEAR(JunSun1+15)=سنة_التقويم,MONTH(JunSun1+15)=6),JunSun1+15,""),IF(AND(YEAR(JunSun1+22)=سنة_التقويم,MONTH(JunSun1+22)=6),JunSun1+22,""))</f>
        <v>44367</v>
      </c>
      <c r="M38" s="44">
        <f ca="1">IF(DAY(JunSun1)=1,IF(AND(YEAR(JunSun1+16)=سنة_التقويم,MONTH(JunSun1+16)=6),JunSun1+16,""),IF(AND(YEAR(JunSun1+23)=سنة_التقويم,MONTH(JunSun1+23)=6),JunSun1+23,""))</f>
        <v>44368</v>
      </c>
      <c r="N38" s="44">
        <f ca="1">IF(DAY(JunSun1)=1,IF(AND(YEAR(JunSun1+17)=سنة_التقويم,MONTH(JunSun1+17)=6),JunSun1+17,""),IF(AND(YEAR(JunSun1+24)=سنة_التقويم,MONTH(JunSun1+24)=6),JunSun1+24,""))</f>
        <v>44369</v>
      </c>
      <c r="O38" s="44">
        <f ca="1">IF(DAY(JunSun1)=1,IF(AND(YEAR(JunSun1+18)=سنة_التقويم,MONTH(JunSun1+18)=6),JunSun1+18,""),IF(AND(YEAR(JunSun1+25)=سنة_التقويم,MONTH(JunSun1+25)=6),JunSun1+25,""))</f>
        <v>44370</v>
      </c>
      <c r="P38" s="44">
        <f ca="1">IF(DAY(JunSun1)=1,IF(AND(YEAR(JunSun1+19)=سنة_التقويم,MONTH(JunSun1+19)=6),JunSun1+19,""),IF(AND(YEAR(JunSun1+26)=سنة_التقويم,MONTH(JunSun1+26)=6),JunSun1+26,""))</f>
        <v>44371</v>
      </c>
      <c r="Q38" s="44">
        <f ca="1">IF(DAY(JunSun1)=1,IF(AND(YEAR(JunSun1+20)=سنة_التقويم,MONTH(JunSun1+20)=6),JunSun1+20,""),IF(AND(YEAR(JunSun1+27)=سنة_التقويم,MONTH(JunSun1+27)=6),JunSun1+27,""))</f>
        <v>44372</v>
      </c>
      <c r="R38" s="44">
        <f ca="1">IF(DAY(JunSun1)=1,IF(AND(YEAR(JunSun1+21)=سنة_التقويم,MONTH(JunSun1+21)=6),JunSun1+21,""),IF(AND(YEAR(JunSun1+28)=سنة_التقويم,MONTH(JunSun1+28)=6),JunSun1+28,""))</f>
        <v>44373</v>
      </c>
      <c r="S38" s="3"/>
      <c r="T38" s="4"/>
      <c r="U38" s="44">
        <f ca="1">IF(DAY(JulSun1)=1,IF(AND(YEAR(JulSun1+15)=سنة_التقويم,MONTH(JulSun1+15)=7),JulSun1+15,""),IF(AND(YEAR(JulSun1+22)=سنة_التقويم,MONTH(JulSun1+22)=7),JulSun1+22,""))</f>
        <v>44395</v>
      </c>
      <c r="V38" s="44">
        <f ca="1">IF(DAY(JulSun1)=1,IF(AND(YEAR(JulSun1+16)=سنة_التقويم,MONTH(JulSun1+16)=7),JulSun1+16,""),IF(AND(YEAR(JulSun1+23)=سنة_التقويم,MONTH(JulSun1+23)=7),JulSun1+23,""))</f>
        <v>44396</v>
      </c>
      <c r="W38" s="44">
        <f ca="1">IF(DAY(JulSun1)=1,IF(AND(YEAR(JulSun1+17)=سنة_التقويم,MONTH(JulSun1+17)=7),JulSun1+17,""),IF(AND(YEAR(JulSun1+24)=سنة_التقويم,MONTH(JulSun1+24)=7),JulSun1+24,""))</f>
        <v>44397</v>
      </c>
      <c r="X38" s="44">
        <f ca="1">IF(DAY(JulSun1)=1,IF(AND(YEAR(JulSun1+18)=سنة_التقويم,MONTH(JulSun1+18)=7),JulSun1+18,""),IF(AND(YEAR(JulSun1+25)=سنة_التقويم,MONTH(JulSun1+25)=7),JulSun1+25,""))</f>
        <v>44398</v>
      </c>
      <c r="Y38" s="44">
        <f ca="1">IF(DAY(JulSun1)=1,IF(AND(YEAR(JulSun1+19)=سنة_التقويم,MONTH(JulSun1+19)=7),JulSun1+19,""),IF(AND(YEAR(JulSun1+26)=سنة_التقويم,MONTH(JulSun1+26)=7),JulSun1+26,""))</f>
        <v>44399</v>
      </c>
      <c r="Z38" s="44">
        <f ca="1">IF(DAY(JulSun1)=1,IF(AND(YEAR(JulSun1+20)=سنة_التقويم,MONTH(JulSun1+20)=7),JulSun1+20,""),IF(AND(YEAR(JulSun1+27)=سنة_التقويم,MONTH(JulSun1+27)=7),JulSun1+27,""))</f>
        <v>44400</v>
      </c>
      <c r="AA38" s="44">
        <f ca="1">IF(DAY(JulSun1)=1,IF(AND(YEAR(JulSun1+21)=سنة_التقويم,MONTH(JulSun1+21)=7),JulSun1+21,""),IF(AND(YEAR(JulSun1+28)=سنة_التقويم,MONTH(JulSun1+28)=7),JulSun1+28,""))</f>
        <v>44401</v>
      </c>
      <c r="AB38" s="3"/>
      <c r="AC38" s="4"/>
      <c r="AD38" s="44">
        <f ca="1">IF(DAY(AugSun1)=1,IF(AND(YEAR(AugSun1+15)=سنة_التقويم,MONTH(AugSun1+15)=8),AugSun1+15,""),IF(AND(YEAR(AugSun1+22)=سنة_التقويم,MONTH(AugSun1+22)=8),AugSun1+22,""))</f>
        <v>44430</v>
      </c>
      <c r="AE38" s="44">
        <f ca="1">IF(DAY(AugSun1)=1,IF(AND(YEAR(AugSun1+16)=سنة_التقويم,MONTH(AugSun1+16)=8),AugSun1+16,""),IF(AND(YEAR(AugSun1+23)=سنة_التقويم,MONTH(AugSun1+23)=8),AugSun1+23,""))</f>
        <v>44431</v>
      </c>
      <c r="AF38" s="44">
        <f ca="1">IF(DAY(AugSun1)=1,IF(AND(YEAR(AugSun1+17)=سنة_التقويم,MONTH(AugSun1+17)=8),AugSun1+17,""),IF(AND(YEAR(AugSun1+24)=سنة_التقويم,MONTH(AugSun1+24)=8),AugSun1+24,""))</f>
        <v>44432</v>
      </c>
      <c r="AG38" s="44">
        <f ca="1">IF(DAY(AugSun1)=1,IF(AND(YEAR(AugSun1+18)=سنة_التقويم,MONTH(AugSun1+18)=8),AugSun1+18,""),IF(AND(YEAR(AugSun1+25)=سنة_التقويم,MONTH(AugSun1+25)=8),AugSun1+25,""))</f>
        <v>44433</v>
      </c>
      <c r="AH38" s="44">
        <f ca="1">IF(DAY(AugSun1)=1,IF(AND(YEAR(AugSun1+19)=سنة_التقويم,MONTH(AugSun1+19)=8),AugSun1+19,""),IF(AND(YEAR(AugSun1+26)=سنة_التقويم,MONTH(AugSun1+26)=8),AugSun1+26,""))</f>
        <v>44434</v>
      </c>
      <c r="AI38" s="44">
        <f ca="1">IF(DAY(AugSun1)=1,IF(AND(YEAR(AugSun1+20)=سنة_التقويم,MONTH(AugSun1+20)=8),AugSun1+20,""),IF(AND(YEAR(AugSun1+27)=سنة_التقويم,MONTH(AugSun1+27)=8),AugSun1+27,""))</f>
        <v>44435</v>
      </c>
      <c r="AJ38" s="44">
        <f ca="1">IF(DAY(AugSun1)=1,IF(AND(YEAR(AugSun1+21)=سنة_التقويم,MONTH(AugSun1+21)=8),AugSun1+21,""),IF(AND(YEAR(AugSun1+28)=سنة_التقويم,MONTH(AugSun1+28)=8),AugSun1+28,""))</f>
        <v>44436</v>
      </c>
      <c r="AK38" s="35"/>
    </row>
    <row r="39" spans="1:37" x14ac:dyDescent="0.25">
      <c r="A39" s="12"/>
      <c r="B39" s="36"/>
      <c r="C39" s="44">
        <f ca="1">IF(DAY(MaySun1)=1,IF(AND(YEAR(MaySun1+22)=سنة_التقويم,MONTH(MaySun1+22)=5),MaySun1+22,""),IF(AND(YEAR(MaySun1+29)=سنة_التقويم,MONTH(MaySun1+29)=5),MaySun1+29,""))</f>
        <v>44339</v>
      </c>
      <c r="D39" s="44">
        <f ca="1">IF(DAY(MaySun1)=1,IF(AND(YEAR(MaySun1+23)=سنة_التقويم,MONTH(MaySun1+23)=5),MaySun1+23,""),IF(AND(YEAR(MaySun1+30)=سنة_التقويم,MONTH(MaySun1+30)=5),MaySun1+30,""))</f>
        <v>44340</v>
      </c>
      <c r="E39" s="44">
        <f ca="1">IF(DAY(MaySun1)=1,IF(AND(YEAR(MaySun1+24)=سنة_التقويم,MONTH(MaySun1+24)=5),MaySun1+24,""),IF(AND(YEAR(MaySun1+31)=سنة_التقويم,MONTH(MaySun1+31)=5),MaySun1+31,""))</f>
        <v>44341</v>
      </c>
      <c r="F39" s="44">
        <f ca="1">IF(DAY(MaySun1)=1,IF(AND(YEAR(MaySun1+25)=سنة_التقويم,MONTH(MaySun1+25)=5),MaySun1+25,""),IF(AND(YEAR(MaySun1+32)=سنة_التقويم,MONTH(MaySun1+32)=5),MaySun1+32,""))</f>
        <v>44342</v>
      </c>
      <c r="G39" s="44">
        <f ca="1">IF(DAY(MaySun1)=1,IF(AND(YEAR(MaySun1+26)=سنة_التقويم,MONTH(MaySun1+26)=5),MaySun1+26,""),IF(AND(YEAR(MaySun1+33)=سنة_التقويم,MONTH(MaySun1+33)=5),MaySun1+33,""))</f>
        <v>44343</v>
      </c>
      <c r="H39" s="44">
        <f ca="1">IF(DAY(MaySun1)=1,IF(AND(YEAR(MaySun1+27)=سنة_التقويم,MONTH(MaySun1+27)=5),MaySun1+27,""),IF(AND(YEAR(MaySun1+34)=سنة_التقويم,MONTH(MaySun1+34)=5),MaySun1+34,""))</f>
        <v>44344</v>
      </c>
      <c r="I39" s="44">
        <f ca="1">IF(DAY(MaySun1)=1,IF(AND(YEAR(MaySun1+28)=سنة_التقويم,MONTH(MaySun1+28)=5),MaySun1+28,""),IF(AND(YEAR(MaySun1+35)=سنة_التقويم,MONTH(MaySun1+35)=5),MaySun1+35,""))</f>
        <v>44345</v>
      </c>
      <c r="J39" s="3"/>
      <c r="K39" s="2"/>
      <c r="L39" s="44">
        <f ca="1">IF(DAY(JunSun1)=1,IF(AND(YEAR(JunSun1+22)=سنة_التقويم,MONTH(JunSun1+22)=6),JunSun1+22,""),IF(AND(YEAR(JunSun1+29)=سنة_التقويم,MONTH(JunSun1+29)=6),JunSun1+29,""))</f>
        <v>44374</v>
      </c>
      <c r="M39" s="44">
        <f ca="1">IF(DAY(JunSun1)=1,IF(AND(YEAR(JunSun1+23)=سنة_التقويم,MONTH(JunSun1+23)=6),JunSun1+23,""),IF(AND(YEAR(JunSun1+30)=سنة_التقويم,MONTH(JunSun1+30)=6),JunSun1+30,""))</f>
        <v>44375</v>
      </c>
      <c r="N39" s="44">
        <f ca="1">IF(DAY(JunSun1)=1,IF(AND(YEAR(JunSun1+24)=سنة_التقويم,MONTH(JunSun1+24)=6),JunSun1+24,""),IF(AND(YEAR(JunSun1+31)=سنة_التقويم,MONTH(JunSun1+31)=6),JunSun1+31,""))</f>
        <v>44376</v>
      </c>
      <c r="O39" s="44">
        <f ca="1">IF(DAY(JunSun1)=1,IF(AND(YEAR(JunSun1+25)=سنة_التقويم,MONTH(JunSun1+25)=6),JunSun1+25,""),IF(AND(YEAR(JunSun1+32)=سنة_التقويم,MONTH(JunSun1+32)=6),JunSun1+32,""))</f>
        <v>44377</v>
      </c>
      <c r="P39" s="44" t="str">
        <f ca="1">IF(DAY(JunSun1)=1,IF(AND(YEAR(JunSun1+26)=سنة_التقويم,MONTH(JunSun1+26)=6),JunSun1+26,""),IF(AND(YEAR(JunSun1+33)=سنة_التقويم,MONTH(JunSun1+33)=6),JunSun1+33,""))</f>
        <v/>
      </c>
      <c r="Q39" s="44" t="str">
        <f ca="1">IF(DAY(JunSun1)=1,IF(AND(YEAR(JunSun1+27)=سنة_التقويم,MONTH(JunSun1+27)=6),JunSun1+27,""),IF(AND(YEAR(JunSun1+34)=سنة_التقويم,MONTH(JunSun1+34)=6),JunSun1+34,""))</f>
        <v/>
      </c>
      <c r="R39" s="44" t="str">
        <f ca="1">IF(DAY(JunSun1)=1,IF(AND(YEAR(JunSun1+28)=سنة_التقويم,MONTH(JunSun1+28)=6),JunSun1+28,""),IF(AND(YEAR(JunSun1+35)=سنة_التقويم,MONTH(JunSun1+35)=6),JunSun1+35,""))</f>
        <v/>
      </c>
      <c r="S39" s="3"/>
      <c r="T39" s="4"/>
      <c r="U39" s="44">
        <f ca="1">IF(DAY(JulSun1)=1,IF(AND(YEAR(JulSun1+22)=سنة_التقويم,MONTH(JulSun1+22)=7),JulSun1+22,""),IF(AND(YEAR(JulSun1+29)=سنة_التقويم,MONTH(JulSun1+29)=7),JulSun1+29,""))</f>
        <v>44402</v>
      </c>
      <c r="V39" s="44">
        <f ca="1">IF(DAY(JulSun1)=1,IF(AND(YEAR(JulSun1+23)=سنة_التقويم,MONTH(JulSun1+23)=7),JulSun1+23,""),IF(AND(YEAR(JulSun1+30)=سنة_التقويم,MONTH(JulSun1+30)=7),JulSun1+30,""))</f>
        <v>44403</v>
      </c>
      <c r="W39" s="44">
        <f ca="1">IF(DAY(JulSun1)=1,IF(AND(YEAR(JulSun1+24)=سنة_التقويم,MONTH(JulSun1+24)=7),JulSun1+24,""),IF(AND(YEAR(JulSun1+31)=سنة_التقويم,MONTH(JulSun1+31)=7),JulSun1+31,""))</f>
        <v>44404</v>
      </c>
      <c r="X39" s="44">
        <f ca="1">IF(DAY(JulSun1)=1,IF(AND(YEAR(JulSun1+25)=سنة_التقويم,MONTH(JulSun1+25)=7),JulSun1+25,""),IF(AND(YEAR(JulSun1+32)=سنة_التقويم,MONTH(JulSun1+32)=7),JulSun1+32,""))</f>
        <v>44405</v>
      </c>
      <c r="Y39" s="44">
        <f ca="1">IF(DAY(JulSun1)=1,IF(AND(YEAR(JulSun1+26)=سنة_التقويم,MONTH(JulSun1+26)=7),JulSun1+26,""),IF(AND(YEAR(JulSun1+33)=سنة_التقويم,MONTH(JulSun1+33)=7),JulSun1+33,""))</f>
        <v>44406</v>
      </c>
      <c r="Z39" s="44">
        <f ca="1">IF(DAY(JulSun1)=1,IF(AND(YEAR(JulSun1+27)=سنة_التقويم,MONTH(JulSun1+27)=7),JulSun1+27,""),IF(AND(YEAR(JulSun1+34)=سنة_التقويم,MONTH(JulSun1+34)=7),JulSun1+34,""))</f>
        <v>44407</v>
      </c>
      <c r="AA39" s="44">
        <f ca="1">IF(DAY(JulSun1)=1,IF(AND(YEAR(JulSun1+28)=سنة_التقويم,MONTH(JulSun1+28)=7),JulSun1+28,""),IF(AND(YEAR(JulSun1+35)=سنة_التقويم,MONTH(JulSun1+35)=7),JulSun1+35,""))</f>
        <v>44408</v>
      </c>
      <c r="AB39" s="3"/>
      <c r="AC39" s="4"/>
      <c r="AD39" s="44">
        <f ca="1">IF(DAY(AugSun1)=1,IF(AND(YEAR(AugSun1+22)=سنة_التقويم,MONTH(AugSun1+22)=8),AugSun1+22,""),IF(AND(YEAR(AugSun1+29)=سنة_التقويم,MONTH(AugSun1+29)=8),AugSun1+29,""))</f>
        <v>44437</v>
      </c>
      <c r="AE39" s="44">
        <f ca="1">IF(DAY(AugSun1)=1,IF(AND(YEAR(AugSun1+23)=سنة_التقويم,MONTH(AugSun1+23)=8),AugSun1+23,""),IF(AND(YEAR(AugSun1+30)=سنة_التقويم,MONTH(AugSun1+30)=8),AugSun1+30,""))</f>
        <v>44438</v>
      </c>
      <c r="AF39" s="44">
        <f ca="1">IF(DAY(AugSun1)=1,IF(AND(YEAR(AugSun1+24)=سنة_التقويم,MONTH(AugSun1+24)=8),AugSun1+24,""),IF(AND(YEAR(AugSun1+31)=سنة_التقويم,MONTH(AugSun1+31)=8),AugSun1+31,""))</f>
        <v>44439</v>
      </c>
      <c r="AG39" s="44" t="str">
        <f ca="1">IF(DAY(AugSun1)=1,IF(AND(YEAR(AugSun1+25)=سنة_التقويم,MONTH(AugSun1+25)=8),AugSun1+25,""),IF(AND(YEAR(AugSun1+32)=سنة_التقويم,MONTH(AugSun1+32)=8),AugSun1+32,""))</f>
        <v/>
      </c>
      <c r="AH39" s="44" t="str">
        <f ca="1">IF(DAY(AugSun1)=1,IF(AND(YEAR(AugSun1+26)=سنة_التقويم,MONTH(AugSun1+26)=8),AugSun1+26,""),IF(AND(YEAR(AugSun1+33)=سنة_التقويم,MONTH(AugSun1+33)=8),AugSun1+33,""))</f>
        <v/>
      </c>
      <c r="AI39" s="44" t="str">
        <f ca="1">IF(DAY(AugSun1)=1,IF(AND(YEAR(AugSun1+27)=سنة_التقويم,MONTH(AugSun1+27)=8),AugSun1+27,""),IF(AND(YEAR(AugSun1+34)=سنة_التقويم,MONTH(AugSun1+34)=8),AugSun1+34,""))</f>
        <v/>
      </c>
      <c r="AJ39" s="44" t="str">
        <f ca="1">IF(DAY(AugSun1)=1,IF(AND(YEAR(AugSun1+28)=سنة_التقويم,MONTH(AugSun1+28)=8),AugSun1+28,""),IF(AND(YEAR(AugSun1+35)=سنة_التقويم,MONTH(AugSun1+35)=8),AugSun1+35,""))</f>
        <v/>
      </c>
      <c r="AK39" s="35"/>
    </row>
    <row r="40" spans="1:37" x14ac:dyDescent="0.25">
      <c r="A40" s="12"/>
      <c r="B40" s="36"/>
      <c r="C40" s="44">
        <f ca="1">IF(DAY(MaySun1)=1,IF(AND(YEAR(MaySun1+29)=سنة_التقويم,MONTH(MaySun1+29)=5),MaySun1+29,""),IF(AND(YEAR(MaySun1+36)=سنة_التقويم,MONTH(MaySun1+36)=5),MaySun1+36,""))</f>
        <v>44346</v>
      </c>
      <c r="D40" s="44">
        <f ca="1">IF(DAY(MaySun1)=1,IF(AND(YEAR(MaySun1+30)=سنة_التقويم,MONTH(MaySun1+30)=5),MaySun1+30,""),IF(AND(YEAR(MaySun1+37)=سنة_التقويم,MONTH(MaySun1+37)=5),MaySun1+37,""))</f>
        <v>44347</v>
      </c>
      <c r="E40" s="44" t="str">
        <f ca="1">IF(DAY(MaySun1)=1,IF(AND(YEAR(MaySun1+31)=سنة_التقويم,MONTH(MaySun1+31)=5),MaySun1+31,""),IF(AND(YEAR(MaySun1+38)=سنة_التقويم,MONTH(MaySun1+38)=5),MaySun1+38,""))</f>
        <v/>
      </c>
      <c r="F40" s="44" t="str">
        <f ca="1">IF(DAY(MaySun1)=1,IF(AND(YEAR(MaySun1+32)=سنة_التقويم,MONTH(MaySun1+32)=5),MaySun1+32,""),IF(AND(YEAR(MaySun1+39)=سنة_التقويم,MONTH(MaySun1+39)=5),MaySun1+39,""))</f>
        <v/>
      </c>
      <c r="G40" s="44" t="str">
        <f ca="1">IF(DAY(MaySun1)=1,IF(AND(YEAR(MaySun1+33)=سنة_التقويم,MONTH(MaySun1+33)=5),MaySun1+33,""),IF(AND(YEAR(MaySun1+40)=سنة_التقويم,MONTH(MaySun1+40)=5),MaySun1+40,""))</f>
        <v/>
      </c>
      <c r="H40" s="44" t="str">
        <f ca="1">IF(DAY(MaySun1)=1,IF(AND(YEAR(MaySun1+34)=سنة_التقويم,MONTH(MaySun1+34)=5),MaySun1+34,""),IF(AND(YEAR(MaySun1+41)=سنة_التقويم,MONTH(MaySun1+41)=5),MaySun1+41,""))</f>
        <v/>
      </c>
      <c r="I40" s="44" t="str">
        <f ca="1">IF(DAY(MaySun1)=1,IF(AND(YEAR(MaySun1+35)=سنة_التقويم,MONTH(MaySun1+35)=5),MaySun1+35,""),IF(AND(YEAR(MaySun1+42)=سنة_التقويم,MONTH(MaySun1+42)=5),MaySun1+42,""))</f>
        <v/>
      </c>
      <c r="J40" s="3"/>
      <c r="K40" s="2"/>
      <c r="L40" s="44" t="str">
        <f ca="1">IF(DAY(JunSun1)=1,IF(AND(YEAR(JunSun1+29)=سنة_التقويم,MONTH(JunSun1+29)=6),JunSun1+29,""),IF(AND(YEAR(JunSun1+36)=سنة_التقويم,MONTH(JunSun1+36)=6),JunSun1+36,""))</f>
        <v/>
      </c>
      <c r="M40" s="44" t="str">
        <f ca="1">IF(DAY(JunSun1)=1,IF(AND(YEAR(JunSun1+30)=سنة_التقويم,MONTH(JunSun1+30)=6),JunSun1+30,""),IF(AND(YEAR(JunSun1+37)=سنة_التقويم,MONTH(JunSun1+37)=6),JunSun1+37,""))</f>
        <v/>
      </c>
      <c r="N40" s="44" t="str">
        <f ca="1">IF(DAY(JunSun1)=1,IF(AND(YEAR(JunSun1+31)=سنة_التقويم,MONTH(JunSun1+31)=6),JunSun1+31,""),IF(AND(YEAR(JunSun1+38)=سنة_التقويم,MONTH(JunSun1+38)=6),JunSun1+38,""))</f>
        <v/>
      </c>
      <c r="O40" s="44" t="str">
        <f ca="1">IF(DAY(JunSun1)=1,IF(AND(YEAR(JunSun1+32)=سنة_التقويم,MONTH(JunSun1+32)=6),JunSun1+32,""),IF(AND(YEAR(JunSun1+39)=سنة_التقويم,MONTH(JunSun1+39)=6),JunSun1+39,""))</f>
        <v/>
      </c>
      <c r="P40" s="44" t="str">
        <f ca="1">IF(DAY(JunSun1)=1,IF(AND(YEAR(JunSun1+33)=سنة_التقويم,MONTH(JunSun1+33)=6),JunSun1+33,""),IF(AND(YEAR(JunSun1+40)=سنة_التقويم,MONTH(JunSun1+40)=6),JunSun1+40,""))</f>
        <v/>
      </c>
      <c r="Q40" s="44" t="str">
        <f ca="1">IF(DAY(JunSun1)=1,IF(AND(YEAR(JunSun1+34)=سنة_التقويم,MONTH(JunSun1+34)=6),JunSun1+34,""),IF(AND(YEAR(JunSun1+41)=سنة_التقويم,MONTH(JunSun1+41)=6),JunSun1+41,""))</f>
        <v/>
      </c>
      <c r="R40" s="44" t="str">
        <f ca="1">IF(DAY(JunSun1)=1,IF(AND(YEAR(JunSun1+35)=سنة_التقويم,MONTH(JunSun1+35)=6),JunSun1+35,""),IF(AND(YEAR(JunSun1+42)=سنة_التقويم,MONTH(JunSun1+42)=6),JunSun1+42,""))</f>
        <v/>
      </c>
      <c r="S40" s="3"/>
      <c r="T40" s="4"/>
      <c r="U40" s="44" t="str">
        <f ca="1">IF(DAY(JulSun1)=1,IF(AND(YEAR(JulSun1+29)=سنة_التقويم,MONTH(JulSun1+29)=7),JulSun1+29,""),IF(AND(YEAR(JulSun1+36)=سنة_التقويم,MONTH(JulSun1+36)=7),JulSun1+36,""))</f>
        <v/>
      </c>
      <c r="V40" s="44" t="str">
        <f ca="1">IF(DAY(JulSun1)=1,IF(AND(YEAR(JulSun1+30)=سنة_التقويم,MONTH(JulSun1+30)=7),JulSun1+30,""),IF(AND(YEAR(JulSun1+37)=سنة_التقويم,MONTH(JulSun1+37)=7),JulSun1+37,""))</f>
        <v/>
      </c>
      <c r="W40" s="44" t="str">
        <f ca="1">IF(DAY(JulSun1)=1,IF(AND(YEAR(JulSun1+31)=سنة_التقويم,MONTH(JulSun1+31)=7),JulSun1+31,""),IF(AND(YEAR(JulSun1+38)=سنة_التقويم,MONTH(JulSun1+38)=7),JulSun1+38,""))</f>
        <v/>
      </c>
      <c r="X40" s="44" t="str">
        <f ca="1">IF(DAY(JulSun1)=1,IF(AND(YEAR(JulSun1+32)=سنة_التقويم,MONTH(JulSun1+32)=7),JulSun1+32,""),IF(AND(YEAR(JulSun1+39)=سنة_التقويم,MONTH(JulSun1+39)=7),JulSun1+39,""))</f>
        <v/>
      </c>
      <c r="Y40" s="44" t="str">
        <f ca="1">IF(DAY(JulSun1)=1,IF(AND(YEAR(JulSun1+33)=سنة_التقويم,MONTH(JulSun1+33)=7),JulSun1+33,""),IF(AND(YEAR(JulSun1+40)=سنة_التقويم,MONTH(JulSun1+40)=7),JulSun1+40,""))</f>
        <v/>
      </c>
      <c r="Z40" s="44" t="str">
        <f ca="1">IF(DAY(JulSun1)=1,IF(AND(YEAR(JulSun1+34)=سنة_التقويم,MONTH(JulSun1+34)=7),JulSun1+34,""),IF(AND(YEAR(JulSun1+41)=سنة_التقويم,MONTH(JulSun1+41)=7),JulSun1+41,""))</f>
        <v/>
      </c>
      <c r="AA40" s="44" t="str">
        <f ca="1">IF(DAY(JulSun1)=1,IF(AND(YEAR(JulSun1+35)=سنة_التقويم,MONTH(JulSun1+35)=7),JulSun1+35,""),IF(AND(YEAR(JulSun1+42)=سنة_التقويم,MONTH(JulSun1+42)=7),JulSun1+42,""))</f>
        <v/>
      </c>
      <c r="AB40" s="3"/>
      <c r="AC40" s="4"/>
      <c r="AD40" s="44" t="str">
        <f ca="1">IF(DAY(AugSun1)=1,IF(AND(YEAR(AugSun1+29)=سنة_التقويم,MONTH(AugSun1+29)=8),AugSun1+29,""),IF(AND(YEAR(AugSun1+36)=سنة_التقويم,MONTH(AugSun1+36)=8),AugSun1+36,""))</f>
        <v/>
      </c>
      <c r="AE40" s="44" t="str">
        <f ca="1">IF(DAY(AugSun1)=1,IF(AND(YEAR(AugSun1+30)=سنة_التقويم,MONTH(AugSun1+30)=8),AugSun1+30,""),IF(AND(YEAR(AugSun1+37)=سنة_التقويم,MONTH(AugSun1+37)=8),AugSun1+37,""))</f>
        <v/>
      </c>
      <c r="AF40" s="44" t="str">
        <f ca="1">IF(DAY(AugSun1)=1,IF(AND(YEAR(AugSun1+31)=سنة_التقويم,MONTH(AugSun1+31)=8),AugSun1+31,""),IF(AND(YEAR(AugSun1+38)=سنة_التقويم,MONTH(AugSun1+38)=8),AugSun1+38,""))</f>
        <v/>
      </c>
      <c r="AG40" s="44" t="str">
        <f ca="1">IF(DAY(AugSun1)=1,IF(AND(YEAR(AugSun1+32)=سنة_التقويم,MONTH(AugSun1+32)=8),AugSun1+32,""),IF(AND(YEAR(AugSun1+39)=سنة_التقويم,MONTH(AugSun1+39)=8),AugSun1+39,""))</f>
        <v/>
      </c>
      <c r="AH40" s="44" t="str">
        <f ca="1">IF(DAY(AugSun1)=1,IF(AND(YEAR(AugSun1+33)=سنة_التقويم,MONTH(AugSun1+33)=8),AugSun1+33,""),IF(AND(YEAR(AugSun1+40)=سنة_التقويم,MONTH(AugSun1+40)=8),AugSun1+40,""))</f>
        <v/>
      </c>
      <c r="AI40" s="44" t="str">
        <f ca="1">IF(DAY(AugSun1)=1,IF(AND(YEAR(AugSun1+34)=سنة_التقويم,MONTH(AugSun1+34)=8),AugSun1+34,""),IF(AND(YEAR(AugSun1+41)=سنة_التقويم,MONTH(AugSun1+41)=8),AugSun1+41,""))</f>
        <v/>
      </c>
      <c r="AJ40" s="44" t="str">
        <f ca="1">IF(DAY(AugSun1)=1,IF(AND(YEAR(AugSun1+35)=سنة_التقويم,MONTH(AugSun1+35)=8),AugSun1+35,""),IF(AND(YEAR(AugSun1+42)=سنة_التقويم,MONTH(AugSun1+42)=8),AugSun1+42,""))</f>
        <v/>
      </c>
      <c r="AK40" s="35"/>
    </row>
    <row r="41" spans="1:37" ht="13.8" x14ac:dyDescent="0.25">
      <c r="A41" s="11" t="s">
        <v>15</v>
      </c>
      <c r="B41" s="36"/>
      <c r="C41" s="4"/>
      <c r="D41" s="4"/>
      <c r="E41" s="4"/>
      <c r="F41" s="4"/>
      <c r="G41" s="4"/>
      <c r="H41" s="4"/>
      <c r="I41" s="4"/>
      <c r="J41" s="5"/>
      <c r="K41" s="2"/>
      <c r="L41" s="4"/>
      <c r="M41" s="4"/>
      <c r="N41" s="4"/>
      <c r="O41" s="4"/>
      <c r="P41" s="4"/>
      <c r="Q41" s="4"/>
      <c r="R41" s="4"/>
      <c r="S41" s="5"/>
      <c r="T41" s="4"/>
      <c r="U41" s="2"/>
      <c r="V41" s="2"/>
      <c r="W41" s="2"/>
      <c r="X41" s="2"/>
      <c r="Y41" s="2"/>
      <c r="Z41" s="2"/>
      <c r="AA41" s="2"/>
      <c r="AB41" s="3"/>
      <c r="AC41" s="4"/>
      <c r="AD41" s="2"/>
      <c r="AE41" s="2"/>
      <c r="AF41" s="2"/>
      <c r="AG41" s="2"/>
      <c r="AH41" s="2"/>
      <c r="AI41" s="2"/>
      <c r="AJ41" s="2"/>
      <c r="AK41" s="35"/>
    </row>
    <row r="42" spans="1:37" ht="15" x14ac:dyDescent="0.25">
      <c r="A42" s="11" t="s">
        <v>16</v>
      </c>
      <c r="B42" s="36"/>
      <c r="C42" s="54">
        <f ca="1">DATE(سنة_التقويم,9,1)</f>
        <v>44440</v>
      </c>
      <c r="D42" s="54"/>
      <c r="E42" s="54"/>
      <c r="F42" s="54"/>
      <c r="G42" s="54"/>
      <c r="H42" s="54"/>
      <c r="I42" s="54"/>
      <c r="J42" s="28"/>
      <c r="K42" s="4"/>
      <c r="L42" s="54">
        <f ca="1">DATE(سنة_التقويم,10,1)</f>
        <v>44470</v>
      </c>
      <c r="M42" s="54"/>
      <c r="N42" s="54"/>
      <c r="O42" s="54"/>
      <c r="P42" s="54"/>
      <c r="Q42" s="54"/>
      <c r="R42" s="54"/>
      <c r="S42" s="28"/>
      <c r="T42" s="4"/>
      <c r="U42" s="54">
        <f ca="1">DATE(سنة_التقويم,11,1)</f>
        <v>44501</v>
      </c>
      <c r="V42" s="54"/>
      <c r="W42" s="54"/>
      <c r="X42" s="54"/>
      <c r="Y42" s="54"/>
      <c r="Z42" s="54"/>
      <c r="AA42" s="54"/>
      <c r="AB42" s="28"/>
      <c r="AC42" s="4"/>
      <c r="AD42" s="54">
        <f ca="1">DATE(سنة_التقويم,12,1)</f>
        <v>44531</v>
      </c>
      <c r="AE42" s="54"/>
      <c r="AF42" s="54"/>
      <c r="AG42" s="54"/>
      <c r="AH42" s="54"/>
      <c r="AI42" s="54"/>
      <c r="AJ42" s="54"/>
      <c r="AK42" s="35"/>
    </row>
    <row r="43" spans="1:37" ht="14.4" x14ac:dyDescent="0.25">
      <c r="A43" s="11" t="s">
        <v>17</v>
      </c>
      <c r="B43" s="36"/>
      <c r="C43" s="30" t="s">
        <v>25</v>
      </c>
      <c r="D43" s="30" t="s">
        <v>26</v>
      </c>
      <c r="E43" s="30" t="s">
        <v>27</v>
      </c>
      <c r="F43" s="30" t="s">
        <v>28</v>
      </c>
      <c r="G43" s="30" t="s">
        <v>29</v>
      </c>
      <c r="H43" s="30" t="s">
        <v>30</v>
      </c>
      <c r="I43" s="30" t="s">
        <v>31</v>
      </c>
      <c r="J43" s="31"/>
      <c r="K43" s="4"/>
      <c r="L43" s="30" t="s">
        <v>25</v>
      </c>
      <c r="M43" s="30" t="s">
        <v>26</v>
      </c>
      <c r="N43" s="30" t="s">
        <v>27</v>
      </c>
      <c r="O43" s="30" t="s">
        <v>28</v>
      </c>
      <c r="P43" s="30" t="s">
        <v>29</v>
      </c>
      <c r="Q43" s="30" t="s">
        <v>30</v>
      </c>
      <c r="R43" s="30" t="s">
        <v>31</v>
      </c>
      <c r="S43" s="31"/>
      <c r="T43" s="4"/>
      <c r="U43" s="30" t="s">
        <v>25</v>
      </c>
      <c r="V43" s="30" t="s">
        <v>26</v>
      </c>
      <c r="W43" s="30" t="s">
        <v>27</v>
      </c>
      <c r="X43" s="30" t="s">
        <v>28</v>
      </c>
      <c r="Y43" s="30" t="s">
        <v>29</v>
      </c>
      <c r="Z43" s="30" t="s">
        <v>30</v>
      </c>
      <c r="AA43" s="30" t="s">
        <v>31</v>
      </c>
      <c r="AB43" s="31"/>
      <c r="AC43" s="32"/>
      <c r="AD43" s="30" t="s">
        <v>25</v>
      </c>
      <c r="AE43" s="30" t="s">
        <v>26</v>
      </c>
      <c r="AF43" s="30" t="s">
        <v>27</v>
      </c>
      <c r="AG43" s="30" t="s">
        <v>28</v>
      </c>
      <c r="AH43" s="30" t="s">
        <v>29</v>
      </c>
      <c r="AI43" s="30" t="s">
        <v>30</v>
      </c>
      <c r="AJ43" s="30" t="s">
        <v>31</v>
      </c>
      <c r="AK43" s="35"/>
    </row>
    <row r="44" spans="1:37" ht="13.8" x14ac:dyDescent="0.25">
      <c r="A44" s="11" t="s">
        <v>18</v>
      </c>
      <c r="B44" s="36"/>
      <c r="C44" s="44" t="str">
        <f ca="1">IF(DAY(SepSun1)=1,"",IF(AND(YEAR(SepSun1+1)=سنة_التقويم,MONTH(SepSun1+1)=9),SepSun1+1,""))</f>
        <v/>
      </c>
      <c r="D44" s="44" t="str">
        <f ca="1">IF(DAY(SepSun1)=1,"",IF(AND(YEAR(SepSun1+2)=سنة_التقويم,MONTH(SepSun1+2)=9),SepSun1+2,""))</f>
        <v/>
      </c>
      <c r="E44" s="44" t="str">
        <f ca="1">IF(DAY(SepSun1)=1,"",IF(AND(YEAR(SepSun1+3)=سنة_التقويم,MONTH(SepSun1+3)=9),SepSun1+3,""))</f>
        <v/>
      </c>
      <c r="F44" s="44">
        <f ca="1">IF(DAY(SepSun1)=1,"",IF(AND(YEAR(SepSun1+4)=سنة_التقويم,MONTH(SepSun1+4)=9),SepSun1+4,""))</f>
        <v>44440</v>
      </c>
      <c r="G44" s="44">
        <f ca="1">IF(DAY(SepSun1)=1,"",IF(AND(YEAR(SepSun1+5)=سنة_التقويم,MONTH(SepSun1+5)=9),SepSun1+5,""))</f>
        <v>44441</v>
      </c>
      <c r="H44" s="44">
        <f ca="1">IF(DAY(SepSun1)=1,"",IF(AND(YEAR(SepSun1+6)=سنة_التقويم,MONTH(SepSun1+6)=9),SepSun1+6,""))</f>
        <v>44442</v>
      </c>
      <c r="I44" s="44">
        <f ca="1">IF(DAY(SepSun1)=1,IF(AND(YEAR(SepSun1)=سنة_التقويم,MONTH(SepSun1)=9),SepSun1,""),IF(AND(YEAR(SepSun1+7)=سنة_التقويم,MONTH(SepSun1+7)=9),SepSun1+7,""))</f>
        <v>44443</v>
      </c>
      <c r="J44" s="3"/>
      <c r="K44" s="4"/>
      <c r="L44" s="44" t="str">
        <f ca="1">IF(DAY(OctSun1)=1,"",IF(AND(YEAR(OctSun1+1)=سنة_التقويم,MONTH(OctSun1+1)=10),OctSun1+1,""))</f>
        <v/>
      </c>
      <c r="M44" s="44" t="str">
        <f ca="1">IF(DAY(OctSun1)=1,"",IF(AND(YEAR(OctSun1+2)=سنة_التقويم,MONTH(OctSun1+2)=10),OctSun1+2,""))</f>
        <v/>
      </c>
      <c r="N44" s="44" t="str">
        <f ca="1">IF(DAY(OctSun1)=1,"",IF(AND(YEAR(OctSun1+3)=سنة_التقويم,MONTH(OctSun1+3)=10),OctSun1+3,""))</f>
        <v/>
      </c>
      <c r="O44" s="44" t="str">
        <f ca="1">IF(DAY(OctSun1)=1,"",IF(AND(YEAR(OctSun1+4)=سنة_التقويم,MONTH(OctSun1+4)=10),OctSun1+4,""))</f>
        <v/>
      </c>
      <c r="P44" s="44" t="str">
        <f ca="1">IF(DAY(OctSun1)=1,"",IF(AND(YEAR(OctSun1+5)=سنة_التقويم,MONTH(OctSun1+5)=10),OctSun1+5,""))</f>
        <v/>
      </c>
      <c r="Q44" s="44">
        <f ca="1">IF(DAY(OctSun1)=1,"",IF(AND(YEAR(OctSun1+6)=سنة_التقويم,MONTH(OctSun1+6)=10),OctSun1+6,""))</f>
        <v>44470</v>
      </c>
      <c r="R44" s="44">
        <f ca="1">IF(DAY(OctSun1)=1,IF(AND(YEAR(OctSun1)=سنة_التقويم,MONTH(OctSun1)=10),OctSun1,""),IF(AND(YEAR(OctSun1+7)=سنة_التقويم,MONTH(OctSun1+7)=10),OctSun1+7,""))</f>
        <v>44471</v>
      </c>
      <c r="S44" s="3"/>
      <c r="T44" s="4"/>
      <c r="U44" s="44" t="str">
        <f ca="1">IF(DAY(NovSun1)=1,"",IF(AND(YEAR(NovSun1+1)=سنة_التقويم,MONTH(NovSun1+1)=11),NovSun1+1,""))</f>
        <v/>
      </c>
      <c r="V44" s="44">
        <f ca="1">IF(DAY(NovSun1)=1,"",IF(AND(YEAR(NovSun1+2)=سنة_التقويم,MONTH(NovSun1+2)=11),NovSun1+2,""))</f>
        <v>44501</v>
      </c>
      <c r="W44" s="44">
        <f ca="1">IF(DAY(NovSun1)=1,"",IF(AND(YEAR(NovSun1+3)=سنة_التقويم,MONTH(NovSun1+3)=11),NovSun1+3,""))</f>
        <v>44502</v>
      </c>
      <c r="X44" s="44">
        <f ca="1">IF(DAY(NovSun1)=1,"",IF(AND(YEAR(NovSun1+4)=سنة_التقويم,MONTH(NovSun1+4)=11),NovSun1+4,""))</f>
        <v>44503</v>
      </c>
      <c r="Y44" s="44">
        <f ca="1">IF(DAY(NovSun1)=1,"",IF(AND(YEAR(NovSun1+5)=سنة_التقويم,MONTH(NovSun1+5)=11),NovSun1+5,""))</f>
        <v>44504</v>
      </c>
      <c r="Z44" s="44">
        <f ca="1">IF(DAY(NovSun1)=1,"",IF(AND(YEAR(NovSun1+6)=سنة_التقويم,MONTH(NovSun1+6)=11),NovSun1+6,""))</f>
        <v>44505</v>
      </c>
      <c r="AA44" s="44">
        <f ca="1">IF(DAY(NovSun1)=1,IF(AND(YEAR(NovSun1)=سنة_التقويم,MONTH(NovSun1)=11),NovSun1,""),IF(AND(YEAR(NovSun1+7)=سنة_التقويم,MONTH(NovSun1+7)=11),NovSun1+7,""))</f>
        <v>44506</v>
      </c>
      <c r="AB44" s="3"/>
      <c r="AC44" s="4"/>
      <c r="AD44" s="44" t="str">
        <f ca="1">IF(DAY(DecSun1)=1,"",IF(AND(YEAR(DecSun1+1)=سنة_التقويم,MONTH(DecSun1+1)=12),DecSun1+1,""))</f>
        <v/>
      </c>
      <c r="AE44" s="44" t="str">
        <f ca="1">IF(DAY(DecSun1)=1,"",IF(AND(YEAR(DecSun1+2)=سنة_التقويم,MONTH(DecSun1+2)=12),DecSun1+2,""))</f>
        <v/>
      </c>
      <c r="AF44" s="44" t="str">
        <f ca="1">IF(DAY(DecSun1)=1,"",IF(AND(YEAR(DecSun1+3)=سنة_التقويم,MONTH(DecSun1+3)=12),DecSun1+3,""))</f>
        <v/>
      </c>
      <c r="AG44" s="44">
        <f ca="1">IF(DAY(DecSun1)=1,"",IF(AND(YEAR(DecSun1+4)=سنة_التقويم,MONTH(DecSun1+4)=12),DecSun1+4,""))</f>
        <v>44531</v>
      </c>
      <c r="AH44" s="44">
        <f ca="1">IF(DAY(DecSun1)=1,"",IF(AND(YEAR(DecSun1+5)=سنة_التقويم,MONTH(DecSun1+5)=12),DecSun1+5,""))</f>
        <v>44532</v>
      </c>
      <c r="AI44" s="44">
        <f ca="1">IF(DAY(DecSun1)=1,"",IF(AND(YEAR(DecSun1+6)=سنة_التقويم,MONTH(DecSun1+6)=12),DecSun1+6,""))</f>
        <v>44533</v>
      </c>
      <c r="AJ44" s="44">
        <f ca="1">IF(DAY(DecSun1)=1,IF(AND(YEAR(DecSun1)=سنة_التقويم,MONTH(DecSun1)=12),DecSun1,""),IF(AND(YEAR(DecSun1+7)=سنة_التقويم,MONTH(DecSun1+7)=12),DecSun1+7,""))</f>
        <v>44534</v>
      </c>
      <c r="AK44" s="35"/>
    </row>
    <row r="45" spans="1:37" x14ac:dyDescent="0.25">
      <c r="A45" s="12"/>
      <c r="B45" s="36"/>
      <c r="C45" s="44">
        <f ca="1">IF(DAY(SepSun1)=1,IF(AND(YEAR(SepSun1+1)=سنة_التقويم,MONTH(SepSun1+1)=9),SepSun1+1,""),IF(AND(YEAR(SepSun1+8)=سنة_التقويم,MONTH(SepSun1+8)=9),SepSun1+8,""))</f>
        <v>44444</v>
      </c>
      <c r="D45" s="44">
        <f ca="1">IF(DAY(SepSun1)=1,IF(AND(YEAR(SepSun1+2)=سنة_التقويم,MONTH(SepSun1+2)=9),SepSun1+2,""),IF(AND(YEAR(SepSun1+9)=سنة_التقويم,MONTH(SepSun1+9)=9),SepSun1+9,""))</f>
        <v>44445</v>
      </c>
      <c r="E45" s="44">
        <f ca="1">IF(DAY(SepSun1)=1,IF(AND(YEAR(SepSun1+3)=سنة_التقويم,MONTH(SepSun1+3)=9),SepSun1+3,""),IF(AND(YEAR(SepSun1+10)=سنة_التقويم,MONTH(SepSun1+10)=9),SepSun1+10,""))</f>
        <v>44446</v>
      </c>
      <c r="F45" s="44">
        <f ca="1">IF(DAY(SepSun1)=1,IF(AND(YEAR(SepSun1+4)=سنة_التقويم,MONTH(SepSun1+4)=9),SepSun1+4,""),IF(AND(YEAR(SepSun1+11)=سنة_التقويم,MONTH(SepSun1+11)=9),SepSun1+11,""))</f>
        <v>44447</v>
      </c>
      <c r="G45" s="44">
        <f ca="1">IF(DAY(SepSun1)=1,IF(AND(YEAR(SepSun1+5)=سنة_التقويم,MONTH(SepSun1+5)=9),SepSun1+5,""),IF(AND(YEAR(SepSun1+12)=سنة_التقويم,MONTH(SepSun1+12)=9),SepSun1+12,""))</f>
        <v>44448</v>
      </c>
      <c r="H45" s="44">
        <f ca="1">IF(DAY(SepSun1)=1,IF(AND(YEAR(SepSun1+6)=سنة_التقويم,MONTH(SepSun1+6)=9),SepSun1+6,""),IF(AND(YEAR(SepSun1+13)=سنة_التقويم,MONTH(SepSun1+13)=9),SepSun1+13,""))</f>
        <v>44449</v>
      </c>
      <c r="I45" s="44">
        <f ca="1">IF(DAY(SepSun1)=1,IF(AND(YEAR(SepSun1+7)=سنة_التقويم,MONTH(SepSun1+7)=9),SepSun1+7,""),IF(AND(YEAR(SepSun1+14)=سنة_التقويم,MONTH(SepSun1+14)=9),SepSun1+14,""))</f>
        <v>44450</v>
      </c>
      <c r="J45" s="3"/>
      <c r="K45" s="4"/>
      <c r="L45" s="44">
        <f ca="1">IF(DAY(OctSun1)=1,IF(AND(YEAR(OctSun1+1)=سنة_التقويم,MONTH(OctSun1+1)=10),OctSun1+1,""),IF(AND(YEAR(OctSun1+8)=سنة_التقويم,MONTH(OctSun1+8)=10),OctSun1+8,""))</f>
        <v>44472</v>
      </c>
      <c r="M45" s="44">
        <f ca="1">IF(DAY(OctSun1)=1,IF(AND(YEAR(OctSun1+2)=سنة_التقويم,MONTH(OctSun1+2)=10),OctSun1+2,""),IF(AND(YEAR(OctSun1+9)=سنة_التقويم,MONTH(OctSun1+9)=10),OctSun1+9,""))</f>
        <v>44473</v>
      </c>
      <c r="N45" s="44">
        <f ca="1">IF(DAY(OctSun1)=1,IF(AND(YEAR(OctSun1+3)=سنة_التقويم,MONTH(OctSun1+3)=10),OctSun1+3,""),IF(AND(YEAR(OctSun1+10)=سنة_التقويم,MONTH(OctSun1+10)=10),OctSun1+10,""))</f>
        <v>44474</v>
      </c>
      <c r="O45" s="44">
        <f ca="1">IF(DAY(OctSun1)=1,IF(AND(YEAR(OctSun1+4)=سنة_التقويم,MONTH(OctSun1+4)=10),OctSun1+4,""),IF(AND(YEAR(OctSun1+11)=سنة_التقويم,MONTH(OctSun1+11)=10),OctSun1+11,""))</f>
        <v>44475</v>
      </c>
      <c r="P45" s="44">
        <f ca="1">IF(DAY(OctSun1)=1,IF(AND(YEAR(OctSun1+5)=سنة_التقويم,MONTH(OctSun1+5)=10),OctSun1+5,""),IF(AND(YEAR(OctSun1+12)=سنة_التقويم,MONTH(OctSun1+12)=10),OctSun1+12,""))</f>
        <v>44476</v>
      </c>
      <c r="Q45" s="44">
        <f ca="1">IF(DAY(OctSun1)=1,IF(AND(YEAR(OctSun1+6)=سنة_التقويم,MONTH(OctSun1+6)=10),OctSun1+6,""),IF(AND(YEAR(OctSun1+13)=سنة_التقويم,MONTH(OctSun1+13)=10),OctSun1+13,""))</f>
        <v>44477</v>
      </c>
      <c r="R45" s="44">
        <f ca="1">IF(DAY(OctSun1)=1,IF(AND(YEAR(OctSun1+7)=سنة_التقويم,MONTH(OctSun1+7)=10),OctSun1+7,""),IF(AND(YEAR(OctSun1+14)=سنة_التقويم,MONTH(OctSun1+14)=10),OctSun1+14,""))</f>
        <v>44478</v>
      </c>
      <c r="S45" s="3"/>
      <c r="T45" s="4"/>
      <c r="U45" s="44">
        <f ca="1">IF(DAY(NovSun1)=1,IF(AND(YEAR(NovSun1+1)=سنة_التقويم,MONTH(NovSun1+1)=11),NovSun1+1,""),IF(AND(YEAR(NovSun1+8)=سنة_التقويم,MONTH(NovSun1+8)=11),NovSun1+8,""))</f>
        <v>44507</v>
      </c>
      <c r="V45" s="44">
        <f ca="1">IF(DAY(NovSun1)=1,IF(AND(YEAR(NovSun1+2)=سنة_التقويم,MONTH(NovSun1+2)=11),NovSun1+2,""),IF(AND(YEAR(NovSun1+9)=سنة_التقويم,MONTH(NovSun1+9)=11),NovSun1+9,""))</f>
        <v>44508</v>
      </c>
      <c r="W45" s="44">
        <f ca="1">IF(DAY(NovSun1)=1,IF(AND(YEAR(NovSun1+3)=سنة_التقويم,MONTH(NovSun1+3)=11),NovSun1+3,""),IF(AND(YEAR(NovSun1+10)=سنة_التقويم,MONTH(NovSun1+10)=11),NovSun1+10,""))</f>
        <v>44509</v>
      </c>
      <c r="X45" s="44">
        <f ca="1">IF(DAY(NovSun1)=1,IF(AND(YEAR(NovSun1+4)=سنة_التقويم,MONTH(NovSun1+4)=11),NovSun1+4,""),IF(AND(YEAR(NovSun1+11)=سنة_التقويم,MONTH(NovSun1+11)=11),NovSun1+11,""))</f>
        <v>44510</v>
      </c>
      <c r="Y45" s="44">
        <f ca="1">IF(DAY(NovSun1)=1,IF(AND(YEAR(NovSun1+5)=سنة_التقويم,MONTH(NovSun1+5)=11),NovSun1+5,""),IF(AND(YEAR(NovSun1+12)=سنة_التقويم,MONTH(NovSun1+12)=11),NovSun1+12,""))</f>
        <v>44511</v>
      </c>
      <c r="Z45" s="44">
        <f ca="1">IF(DAY(NovSun1)=1,IF(AND(YEAR(NovSun1+6)=سنة_التقويم,MONTH(NovSun1+6)=11),NovSun1+6,""),IF(AND(YEAR(NovSun1+13)=سنة_التقويم,MONTH(NovSun1+13)=11),NovSun1+13,""))</f>
        <v>44512</v>
      </c>
      <c r="AA45" s="44">
        <f ca="1">IF(DAY(NovSun1)=1,IF(AND(YEAR(NovSun1+7)=سنة_التقويم,MONTH(NovSun1+7)=11),NovSun1+7,""),IF(AND(YEAR(NovSun1+14)=سنة_التقويم,MONTH(NovSun1+14)=11),NovSun1+14,""))</f>
        <v>44513</v>
      </c>
      <c r="AB45" s="3"/>
      <c r="AC45" s="4"/>
      <c r="AD45" s="44">
        <f ca="1">IF(DAY(DecSun1)=1,IF(AND(YEAR(DecSun1+1)=سنة_التقويم,MONTH(DecSun1+1)=12),DecSun1+1,""),IF(AND(YEAR(DecSun1+8)=سنة_التقويم,MONTH(DecSun1+8)=12),DecSun1+8,""))</f>
        <v>44535</v>
      </c>
      <c r="AE45" s="44">
        <f ca="1">IF(DAY(DecSun1)=1,IF(AND(YEAR(DecSun1+2)=سنة_التقويم,MONTH(DecSun1+2)=12),DecSun1+2,""),IF(AND(YEAR(DecSun1+9)=سنة_التقويم,MONTH(DecSun1+9)=12),DecSun1+9,""))</f>
        <v>44536</v>
      </c>
      <c r="AF45" s="44">
        <f ca="1">IF(DAY(DecSun1)=1,IF(AND(YEAR(DecSun1+3)=سنة_التقويم,MONTH(DecSun1+3)=12),DecSun1+3,""),IF(AND(YEAR(DecSun1+10)=سنة_التقويم,MONTH(DecSun1+10)=12),DecSun1+10,""))</f>
        <v>44537</v>
      </c>
      <c r="AG45" s="44">
        <f ca="1">IF(DAY(DecSun1)=1,IF(AND(YEAR(DecSun1+4)=سنة_التقويم,MONTH(DecSun1+4)=12),DecSun1+4,""),IF(AND(YEAR(DecSun1+11)=سنة_التقويم,MONTH(DecSun1+11)=12),DecSun1+11,""))</f>
        <v>44538</v>
      </c>
      <c r="AH45" s="44">
        <f ca="1">IF(DAY(DecSun1)=1,IF(AND(YEAR(DecSun1+5)=سنة_التقويم,MONTH(DecSun1+5)=12),DecSun1+5,""),IF(AND(YEAR(DecSun1+12)=سنة_التقويم,MONTH(DecSun1+12)=12),DecSun1+12,""))</f>
        <v>44539</v>
      </c>
      <c r="AI45" s="44">
        <f ca="1">IF(DAY(DecSun1)=1,IF(AND(YEAR(DecSun1+6)=سنة_التقويم,MONTH(DecSun1+6)=12),DecSun1+6,""),IF(AND(YEAR(DecSun1+13)=سنة_التقويم,MONTH(DecSun1+13)=12),DecSun1+13,""))</f>
        <v>44540</v>
      </c>
      <c r="AJ45" s="44">
        <f ca="1">IF(DAY(DecSun1)=1,IF(AND(YEAR(DecSun1+7)=سنة_التقويم,MONTH(DecSun1+7)=12),DecSun1+7,""),IF(AND(YEAR(DecSun1+14)=سنة_التقويم,MONTH(DecSun1+14)=12),DecSun1+14,""))</f>
        <v>44541</v>
      </c>
      <c r="AK45" s="35"/>
    </row>
    <row r="46" spans="1:37" x14ac:dyDescent="0.25">
      <c r="A46" s="12"/>
      <c r="B46" s="36"/>
      <c r="C46" s="44">
        <f ca="1">IF(DAY(SepSun1)=1,IF(AND(YEAR(SepSun1+8)=سنة_التقويم,MONTH(SepSun1+8)=9),SepSun1+8,""),IF(AND(YEAR(SepSun1+15)=سنة_التقويم,MONTH(SepSun1+15)=9),SepSun1+15,""))</f>
        <v>44451</v>
      </c>
      <c r="D46" s="44">
        <f ca="1">IF(DAY(SepSun1)=1,IF(AND(YEAR(SepSun1+9)=سنة_التقويم,MONTH(SepSun1+9)=9),SepSun1+9,""),IF(AND(YEAR(SepSun1+16)=سنة_التقويم,MONTH(SepSun1+16)=9),SepSun1+16,""))</f>
        <v>44452</v>
      </c>
      <c r="E46" s="44">
        <f ca="1">IF(DAY(SepSun1)=1,IF(AND(YEAR(SepSun1+10)=سنة_التقويم,MONTH(SepSun1+10)=9),SepSun1+10,""),IF(AND(YEAR(SepSun1+17)=سنة_التقويم,MONTH(SepSun1+17)=9),SepSun1+17,""))</f>
        <v>44453</v>
      </c>
      <c r="F46" s="44">
        <f ca="1">IF(DAY(SepSun1)=1,IF(AND(YEAR(SepSun1+11)=سنة_التقويم,MONTH(SepSun1+11)=9),SepSun1+11,""),IF(AND(YEAR(SepSun1+18)=سنة_التقويم,MONTH(SepSun1+18)=9),SepSun1+18,""))</f>
        <v>44454</v>
      </c>
      <c r="G46" s="44">
        <f ca="1">IF(DAY(SepSun1)=1,IF(AND(YEAR(SepSun1+12)=سنة_التقويم,MONTH(SepSun1+12)=9),SepSun1+12,""),IF(AND(YEAR(SepSun1+19)=سنة_التقويم,MONTH(SepSun1+19)=9),SepSun1+19,""))</f>
        <v>44455</v>
      </c>
      <c r="H46" s="44">
        <f ca="1">IF(DAY(SepSun1)=1,IF(AND(YEAR(SepSun1+13)=سنة_التقويم,MONTH(SepSun1+13)=9),SepSun1+13,""),IF(AND(YEAR(SepSun1+20)=سنة_التقويم,MONTH(SepSun1+20)=9),SepSun1+20,""))</f>
        <v>44456</v>
      </c>
      <c r="I46" s="44">
        <f ca="1">IF(DAY(SepSun1)=1,IF(AND(YEAR(SepSun1+14)=سنة_التقويم,MONTH(SepSun1+14)=9),SepSun1+14,""),IF(AND(YEAR(SepSun1+21)=سنة_التقويم,MONTH(SepSun1+21)=9),SepSun1+21,""))</f>
        <v>44457</v>
      </c>
      <c r="J46" s="3"/>
      <c r="K46" s="4"/>
      <c r="L46" s="44">
        <f ca="1">IF(DAY(OctSun1)=1,IF(AND(YEAR(OctSun1+8)=سنة_التقويم,MONTH(OctSun1+8)=10),OctSun1+8,""),IF(AND(YEAR(OctSun1+15)=سنة_التقويم,MONTH(OctSun1+15)=10),OctSun1+15,""))</f>
        <v>44479</v>
      </c>
      <c r="M46" s="44">
        <f ca="1">IF(DAY(OctSun1)=1,IF(AND(YEAR(OctSun1+9)=سنة_التقويم,MONTH(OctSun1+9)=10),OctSun1+9,""),IF(AND(YEAR(OctSun1+16)=سنة_التقويم,MONTH(OctSun1+16)=10),OctSun1+16,""))</f>
        <v>44480</v>
      </c>
      <c r="N46" s="44">
        <f ca="1">IF(DAY(OctSun1)=1,IF(AND(YEAR(OctSun1+10)=سنة_التقويم,MONTH(OctSun1+10)=10),OctSun1+10,""),IF(AND(YEAR(OctSun1+17)=سنة_التقويم,MONTH(OctSun1+17)=10),OctSun1+17,""))</f>
        <v>44481</v>
      </c>
      <c r="O46" s="44">
        <f ca="1">IF(DAY(OctSun1)=1,IF(AND(YEAR(OctSun1+11)=سنة_التقويم,MONTH(OctSun1+11)=10),OctSun1+11,""),IF(AND(YEAR(OctSun1+18)=سنة_التقويم,MONTH(OctSun1+18)=10),OctSun1+18,""))</f>
        <v>44482</v>
      </c>
      <c r="P46" s="44">
        <f ca="1">IF(DAY(OctSun1)=1,IF(AND(YEAR(OctSun1+12)=سنة_التقويم,MONTH(OctSun1+12)=10),OctSun1+12,""),IF(AND(YEAR(OctSun1+19)=سنة_التقويم,MONTH(OctSun1+19)=10),OctSun1+19,""))</f>
        <v>44483</v>
      </c>
      <c r="Q46" s="44">
        <f ca="1">IF(DAY(OctSun1)=1,IF(AND(YEAR(OctSun1+13)=سنة_التقويم,MONTH(OctSun1+13)=10),OctSun1+13,""),IF(AND(YEAR(OctSun1+20)=سنة_التقويم,MONTH(OctSun1+20)=10),OctSun1+20,""))</f>
        <v>44484</v>
      </c>
      <c r="R46" s="44">
        <f ca="1">IF(DAY(OctSun1)=1,IF(AND(YEAR(OctSun1+14)=سنة_التقويم,MONTH(OctSun1+14)=10),OctSun1+14,""),IF(AND(YEAR(OctSun1+21)=سنة_التقويم,MONTH(OctSun1+21)=10),OctSun1+21,""))</f>
        <v>44485</v>
      </c>
      <c r="S46" s="3"/>
      <c r="T46" s="4"/>
      <c r="U46" s="44">
        <f ca="1">IF(DAY(NovSun1)=1,IF(AND(YEAR(NovSun1+8)=سنة_التقويم,MONTH(NovSun1+8)=11),NovSun1+8,""),IF(AND(YEAR(NovSun1+15)=سنة_التقويم,MONTH(NovSun1+15)=11),NovSun1+15,""))</f>
        <v>44514</v>
      </c>
      <c r="V46" s="44">
        <f ca="1">IF(DAY(NovSun1)=1,IF(AND(YEAR(NovSun1+9)=سنة_التقويم,MONTH(NovSun1+9)=11),NovSun1+9,""),IF(AND(YEAR(NovSun1+16)=سنة_التقويم,MONTH(NovSun1+16)=11),NovSun1+16,""))</f>
        <v>44515</v>
      </c>
      <c r="W46" s="44">
        <f ca="1">IF(DAY(NovSun1)=1,IF(AND(YEAR(NovSun1+10)=سنة_التقويم,MONTH(NovSun1+10)=11),NovSun1+10,""),IF(AND(YEAR(NovSun1+17)=سنة_التقويم,MONTH(NovSun1+17)=11),NovSun1+17,""))</f>
        <v>44516</v>
      </c>
      <c r="X46" s="44">
        <f ca="1">IF(DAY(NovSun1)=1,IF(AND(YEAR(NovSun1+11)=سنة_التقويم,MONTH(NovSun1+11)=11),NovSun1+11,""),IF(AND(YEAR(NovSun1+18)=سنة_التقويم,MONTH(NovSun1+18)=11),NovSun1+18,""))</f>
        <v>44517</v>
      </c>
      <c r="Y46" s="44">
        <f ca="1">IF(DAY(NovSun1)=1,IF(AND(YEAR(NovSun1+12)=سنة_التقويم,MONTH(NovSun1+12)=11),NovSun1+12,""),IF(AND(YEAR(NovSun1+19)=سنة_التقويم,MONTH(NovSun1+19)=11),NovSun1+19,""))</f>
        <v>44518</v>
      </c>
      <c r="Z46" s="44">
        <f ca="1">IF(DAY(NovSun1)=1,IF(AND(YEAR(NovSun1+13)=سنة_التقويم,MONTH(NovSun1+13)=11),NovSun1+13,""),IF(AND(YEAR(NovSun1+20)=سنة_التقويم,MONTH(NovSun1+20)=11),NovSun1+20,""))</f>
        <v>44519</v>
      </c>
      <c r="AA46" s="44">
        <f ca="1">IF(DAY(NovSun1)=1,IF(AND(YEAR(NovSun1+14)=سنة_التقويم,MONTH(NovSun1+14)=11),NovSun1+14,""),IF(AND(YEAR(NovSun1+21)=سنة_التقويم,MONTH(NovSun1+21)=11),NovSun1+21,""))</f>
        <v>44520</v>
      </c>
      <c r="AB46" s="3"/>
      <c r="AC46" s="4"/>
      <c r="AD46" s="44">
        <f ca="1">IF(DAY(DecSun1)=1,IF(AND(YEAR(DecSun1+8)=سنة_التقويم,MONTH(DecSun1+8)=12),DecSun1+8,""),IF(AND(YEAR(DecSun1+15)=سنة_التقويم,MONTH(DecSun1+15)=12),DecSun1+15,""))</f>
        <v>44542</v>
      </c>
      <c r="AE46" s="44">
        <f ca="1">IF(DAY(DecSun1)=1,IF(AND(YEAR(DecSun1+9)=سنة_التقويم,MONTH(DecSun1+9)=12),DecSun1+9,""),IF(AND(YEAR(DecSun1+16)=سنة_التقويم,MONTH(DecSun1+16)=12),DecSun1+16,""))</f>
        <v>44543</v>
      </c>
      <c r="AF46" s="44">
        <f ca="1">IF(DAY(DecSun1)=1,IF(AND(YEAR(DecSun1+10)=سنة_التقويم,MONTH(DecSun1+10)=12),DecSun1+10,""),IF(AND(YEAR(DecSun1+17)=سنة_التقويم,MONTH(DecSun1+17)=12),DecSun1+17,""))</f>
        <v>44544</v>
      </c>
      <c r="AG46" s="44">
        <f ca="1">IF(DAY(DecSun1)=1,IF(AND(YEAR(DecSun1+11)=سنة_التقويم,MONTH(DecSun1+11)=12),DecSun1+11,""),IF(AND(YEAR(DecSun1+18)=سنة_التقويم,MONTH(DecSun1+18)=12),DecSun1+18,""))</f>
        <v>44545</v>
      </c>
      <c r="AH46" s="44">
        <f ca="1">IF(DAY(DecSun1)=1,IF(AND(YEAR(DecSun1+12)=سنة_التقويم,MONTH(DecSun1+12)=12),DecSun1+12,""),IF(AND(YEAR(DecSun1+19)=سنة_التقويم,MONTH(DecSun1+19)=12),DecSun1+19,""))</f>
        <v>44546</v>
      </c>
      <c r="AI46" s="44">
        <f ca="1">IF(DAY(DecSun1)=1,IF(AND(YEAR(DecSun1+13)=سنة_التقويم,MONTH(DecSun1+13)=12),DecSun1+13,""),IF(AND(YEAR(DecSun1+20)=سنة_التقويم,MONTH(DecSun1+20)=12),DecSun1+20,""))</f>
        <v>44547</v>
      </c>
      <c r="AJ46" s="44">
        <f ca="1">IF(DAY(DecSun1)=1,IF(AND(YEAR(DecSun1+14)=سنة_التقويم,MONTH(DecSun1+14)=12),DecSun1+14,""),IF(AND(YEAR(DecSun1+21)=سنة_التقويم,MONTH(DecSun1+21)=12),DecSun1+21,""))</f>
        <v>44548</v>
      </c>
      <c r="AK46" s="35"/>
    </row>
    <row r="47" spans="1:37" x14ac:dyDescent="0.25">
      <c r="A47" s="12"/>
      <c r="B47" s="36"/>
      <c r="C47" s="44">
        <f ca="1">IF(DAY(SepSun1)=1,IF(AND(YEAR(SepSun1+15)=سنة_التقويم,MONTH(SepSun1+15)=9),SepSun1+15,""),IF(AND(YEAR(SepSun1+22)=سنة_التقويم,MONTH(SepSun1+22)=9),SepSun1+22,""))</f>
        <v>44458</v>
      </c>
      <c r="D47" s="44">
        <f ca="1">IF(DAY(SepSun1)=1,IF(AND(YEAR(SepSun1+16)=سنة_التقويم,MONTH(SepSun1+16)=9),SepSun1+16,""),IF(AND(YEAR(SepSun1+23)=سنة_التقويم,MONTH(SepSun1+23)=9),SepSun1+23,""))</f>
        <v>44459</v>
      </c>
      <c r="E47" s="44">
        <f ca="1">IF(DAY(SepSun1)=1,IF(AND(YEAR(SepSun1+17)=سنة_التقويم,MONTH(SepSun1+17)=9),SepSun1+17,""),IF(AND(YEAR(SepSun1+24)=سنة_التقويم,MONTH(SepSun1+24)=9),SepSun1+24,""))</f>
        <v>44460</v>
      </c>
      <c r="F47" s="44">
        <f ca="1">IF(DAY(SepSun1)=1,IF(AND(YEAR(SepSun1+18)=سنة_التقويم,MONTH(SepSun1+18)=9),SepSun1+18,""),IF(AND(YEAR(SepSun1+25)=سنة_التقويم,MONTH(SepSun1+25)=9),SepSun1+25,""))</f>
        <v>44461</v>
      </c>
      <c r="G47" s="44">
        <f ca="1">IF(DAY(SepSun1)=1,IF(AND(YEAR(SepSun1+19)=سنة_التقويم,MONTH(SepSun1+19)=9),SepSun1+19,""),IF(AND(YEAR(SepSun1+26)=سنة_التقويم,MONTH(SepSun1+26)=9),SepSun1+26,""))</f>
        <v>44462</v>
      </c>
      <c r="H47" s="44">
        <f ca="1">IF(DAY(SepSun1)=1,IF(AND(YEAR(SepSun1+20)=سنة_التقويم,MONTH(SepSun1+20)=9),SepSun1+20,""),IF(AND(YEAR(SepSun1+27)=سنة_التقويم,MONTH(SepSun1+27)=9),SepSun1+27,""))</f>
        <v>44463</v>
      </c>
      <c r="I47" s="44">
        <f ca="1">IF(DAY(SepSun1)=1,IF(AND(YEAR(SepSun1+21)=سنة_التقويم,MONTH(SepSun1+21)=9),SepSun1+21,""),IF(AND(YEAR(SepSun1+28)=سنة_التقويم,MONTH(SepSun1+28)=9),SepSun1+28,""))</f>
        <v>44464</v>
      </c>
      <c r="J47" s="3"/>
      <c r="K47" s="4"/>
      <c r="L47" s="44">
        <f ca="1">IF(DAY(OctSun1)=1,IF(AND(YEAR(OctSun1+15)=سنة_التقويم,MONTH(OctSun1+15)=10),OctSun1+15,""),IF(AND(YEAR(OctSun1+22)=سنة_التقويم,MONTH(OctSun1+22)=10),OctSun1+22,""))</f>
        <v>44486</v>
      </c>
      <c r="M47" s="44">
        <f ca="1">IF(DAY(OctSun1)=1,IF(AND(YEAR(OctSun1+16)=سنة_التقويم,MONTH(OctSun1+16)=10),OctSun1+16,""),IF(AND(YEAR(OctSun1+23)=سنة_التقويم,MONTH(OctSun1+23)=10),OctSun1+23,""))</f>
        <v>44487</v>
      </c>
      <c r="N47" s="44">
        <f ca="1">IF(DAY(OctSun1)=1,IF(AND(YEAR(OctSun1+17)=سنة_التقويم,MONTH(OctSun1+17)=10),OctSun1+17,""),IF(AND(YEAR(OctSun1+24)=سنة_التقويم,MONTH(OctSun1+24)=10),OctSun1+24,""))</f>
        <v>44488</v>
      </c>
      <c r="O47" s="44">
        <f ca="1">IF(DAY(OctSun1)=1,IF(AND(YEAR(OctSun1+18)=سنة_التقويم,MONTH(OctSun1+18)=10),OctSun1+18,""),IF(AND(YEAR(OctSun1+25)=سنة_التقويم,MONTH(OctSun1+25)=10),OctSun1+25,""))</f>
        <v>44489</v>
      </c>
      <c r="P47" s="44">
        <f ca="1">IF(DAY(OctSun1)=1,IF(AND(YEAR(OctSun1+19)=سنة_التقويم,MONTH(OctSun1+19)=10),OctSun1+19,""),IF(AND(YEAR(OctSun1+26)=سنة_التقويم,MONTH(OctSun1+26)=10),OctSun1+26,""))</f>
        <v>44490</v>
      </c>
      <c r="Q47" s="44">
        <f ca="1">IF(DAY(OctSun1)=1,IF(AND(YEAR(OctSun1+20)=سنة_التقويم,MONTH(OctSun1+20)=10),OctSun1+20,""),IF(AND(YEAR(OctSun1+27)=سنة_التقويم,MONTH(OctSun1+27)=10),OctSun1+27,""))</f>
        <v>44491</v>
      </c>
      <c r="R47" s="44">
        <f ca="1">IF(DAY(OctSun1)=1,IF(AND(YEAR(OctSun1+21)=سنة_التقويم,MONTH(OctSun1+21)=10),OctSun1+21,""),IF(AND(YEAR(OctSun1+28)=سنة_التقويم,MONTH(OctSun1+28)=10),OctSun1+28,""))</f>
        <v>44492</v>
      </c>
      <c r="S47" s="3"/>
      <c r="T47" s="4"/>
      <c r="U47" s="44">
        <f ca="1">IF(DAY(NovSun1)=1,IF(AND(YEAR(NovSun1+15)=سنة_التقويم,MONTH(NovSun1+15)=11),NovSun1+15,""),IF(AND(YEAR(NovSun1+22)=سنة_التقويم,MONTH(NovSun1+22)=11),NovSun1+22,""))</f>
        <v>44521</v>
      </c>
      <c r="V47" s="44">
        <f ca="1">IF(DAY(NovSun1)=1,IF(AND(YEAR(NovSun1+16)=سنة_التقويم,MONTH(NovSun1+16)=11),NovSun1+16,""),IF(AND(YEAR(NovSun1+23)=سنة_التقويم,MONTH(NovSun1+23)=11),NovSun1+23,""))</f>
        <v>44522</v>
      </c>
      <c r="W47" s="44">
        <f ca="1">IF(DAY(NovSun1)=1,IF(AND(YEAR(NovSun1+17)=سنة_التقويم,MONTH(NovSun1+17)=11),NovSun1+17,""),IF(AND(YEAR(NovSun1+24)=سنة_التقويم,MONTH(NovSun1+24)=11),NovSun1+24,""))</f>
        <v>44523</v>
      </c>
      <c r="X47" s="44">
        <f ca="1">IF(DAY(NovSun1)=1,IF(AND(YEAR(NovSun1+18)=سنة_التقويم,MONTH(NovSun1+18)=11),NovSun1+18,""),IF(AND(YEAR(NovSun1+25)=سنة_التقويم,MONTH(NovSun1+25)=11),NovSun1+25,""))</f>
        <v>44524</v>
      </c>
      <c r="Y47" s="44">
        <f ca="1">IF(DAY(NovSun1)=1,IF(AND(YEAR(NovSun1+19)=سنة_التقويم,MONTH(NovSun1+19)=11),NovSun1+19,""),IF(AND(YEAR(NovSun1+26)=سنة_التقويم,MONTH(NovSun1+26)=11),NovSun1+26,""))</f>
        <v>44525</v>
      </c>
      <c r="Z47" s="44">
        <f ca="1">IF(DAY(NovSun1)=1,IF(AND(YEAR(NovSun1+20)=سنة_التقويم,MONTH(NovSun1+20)=11),NovSun1+20,""),IF(AND(YEAR(NovSun1+27)=سنة_التقويم,MONTH(NovSun1+27)=11),NovSun1+27,""))</f>
        <v>44526</v>
      </c>
      <c r="AA47" s="44">
        <f ca="1">IF(DAY(NovSun1)=1,IF(AND(YEAR(NovSun1+21)=سنة_التقويم,MONTH(NovSun1+21)=11),NovSun1+21,""),IF(AND(YEAR(NovSun1+28)=سنة_التقويم,MONTH(NovSun1+28)=11),NovSun1+28,""))</f>
        <v>44527</v>
      </c>
      <c r="AB47" s="3"/>
      <c r="AC47" s="4"/>
      <c r="AD47" s="44">
        <f ca="1">IF(DAY(DecSun1)=1,IF(AND(YEAR(DecSun1+15)=سنة_التقويم,MONTH(DecSun1+15)=12),DecSun1+15,""),IF(AND(YEAR(DecSun1+22)=سنة_التقويم,MONTH(DecSun1+22)=12),DecSun1+22,""))</f>
        <v>44549</v>
      </c>
      <c r="AE47" s="44">
        <f ca="1">IF(DAY(DecSun1)=1,IF(AND(YEAR(DecSun1+16)=سنة_التقويم,MONTH(DecSun1+16)=12),DecSun1+16,""),IF(AND(YEAR(DecSun1+23)=سنة_التقويم,MONTH(DecSun1+23)=12),DecSun1+23,""))</f>
        <v>44550</v>
      </c>
      <c r="AF47" s="44">
        <f ca="1">IF(DAY(DecSun1)=1,IF(AND(YEAR(DecSun1+17)=سنة_التقويم,MONTH(DecSun1+17)=12),DecSun1+17,""),IF(AND(YEAR(DecSun1+24)=سنة_التقويم,MONTH(DecSun1+24)=12),DecSun1+24,""))</f>
        <v>44551</v>
      </c>
      <c r="AG47" s="44">
        <f ca="1">IF(DAY(DecSun1)=1,IF(AND(YEAR(DecSun1+18)=سنة_التقويم,MONTH(DecSun1+18)=12),DecSun1+18,""),IF(AND(YEAR(DecSun1+25)=سنة_التقويم,MONTH(DecSun1+25)=12),DecSun1+25,""))</f>
        <v>44552</v>
      </c>
      <c r="AH47" s="44">
        <f ca="1">IF(DAY(DecSun1)=1,IF(AND(YEAR(DecSun1+19)=سنة_التقويم,MONTH(DecSun1+19)=12),DecSun1+19,""),IF(AND(YEAR(DecSun1+26)=سنة_التقويم,MONTH(DecSun1+26)=12),DecSun1+26,""))</f>
        <v>44553</v>
      </c>
      <c r="AI47" s="44">
        <f ca="1">IF(DAY(DecSun1)=1,IF(AND(YEAR(DecSun1+20)=سنة_التقويم,MONTH(DecSun1+20)=12),DecSun1+20,""),IF(AND(YEAR(DecSun1+27)=سنة_التقويم,MONTH(DecSun1+27)=12),DecSun1+27,""))</f>
        <v>44554</v>
      </c>
      <c r="AJ47" s="44">
        <f ca="1">IF(DAY(DecSun1)=1,IF(AND(YEAR(DecSun1+21)=سنة_التقويم,MONTH(DecSun1+21)=12),DecSun1+21,""),IF(AND(YEAR(DecSun1+28)=سنة_التقويم,MONTH(DecSun1+28)=12),DecSun1+28,""))</f>
        <v>44555</v>
      </c>
      <c r="AK47" s="35"/>
    </row>
    <row r="48" spans="1:37" x14ac:dyDescent="0.25">
      <c r="A48" s="12"/>
      <c r="B48" s="36"/>
      <c r="C48" s="44">
        <f ca="1">IF(DAY(SepSun1)=1,IF(AND(YEAR(SepSun1+22)=سنة_التقويم,MONTH(SepSun1+22)=9),SepSun1+22,""),IF(AND(YEAR(SepSun1+29)=سنة_التقويم,MONTH(SepSun1+29)=9),SepSun1+29,""))</f>
        <v>44465</v>
      </c>
      <c r="D48" s="44">
        <f ca="1">IF(DAY(SepSun1)=1,IF(AND(YEAR(SepSun1+23)=سنة_التقويم,MONTH(SepSun1+23)=9),SepSun1+23,""),IF(AND(YEAR(SepSun1+30)=سنة_التقويم,MONTH(SepSun1+30)=9),SepSun1+30,""))</f>
        <v>44466</v>
      </c>
      <c r="E48" s="44">
        <f ca="1">IF(DAY(SepSun1)=1,IF(AND(YEAR(SepSun1+24)=سنة_التقويم,MONTH(SepSun1+24)=9),SepSun1+24,""),IF(AND(YEAR(SepSun1+31)=سنة_التقويم,MONTH(SepSun1+31)=9),SepSun1+31,""))</f>
        <v>44467</v>
      </c>
      <c r="F48" s="44">
        <f ca="1">IF(DAY(SepSun1)=1,IF(AND(YEAR(SepSun1+25)=سنة_التقويم,MONTH(SepSun1+25)=9),SepSun1+25,""),IF(AND(YEAR(SepSun1+32)=سنة_التقويم,MONTH(SepSun1+32)=9),SepSun1+32,""))</f>
        <v>44468</v>
      </c>
      <c r="G48" s="44">
        <f ca="1">IF(DAY(SepSun1)=1,IF(AND(YEAR(SepSun1+26)=سنة_التقويم,MONTH(SepSun1+26)=9),SepSun1+26,""),IF(AND(YEAR(SepSun1+33)=سنة_التقويم,MONTH(SepSun1+33)=9),SepSun1+33,""))</f>
        <v>44469</v>
      </c>
      <c r="H48" s="44" t="str">
        <f ca="1">IF(DAY(SepSun1)=1,IF(AND(YEAR(SepSun1+27)=سنة_التقويم,MONTH(SepSun1+27)=9),SepSun1+27,""),IF(AND(YEAR(SepSun1+34)=سنة_التقويم,MONTH(SepSun1+34)=9),SepSun1+34,""))</f>
        <v/>
      </c>
      <c r="I48" s="44" t="str">
        <f ca="1">IF(DAY(SepSun1)=1,IF(AND(YEAR(SepSun1+28)=سنة_التقويم,MONTH(SepSun1+28)=9),SepSun1+28,""),IF(AND(YEAR(SepSun1+35)=سنة_التقويم,MONTH(SepSun1+35)=9),SepSun1+35,""))</f>
        <v/>
      </c>
      <c r="J48" s="3"/>
      <c r="K48" s="4"/>
      <c r="L48" s="44">
        <f ca="1">IF(DAY(OctSun1)=1,IF(AND(YEAR(OctSun1+22)=سنة_التقويم,MONTH(OctSun1+22)=10),OctSun1+22,""),IF(AND(YEAR(OctSun1+29)=سنة_التقويم,MONTH(OctSun1+29)=10),OctSun1+29,""))</f>
        <v>44493</v>
      </c>
      <c r="M48" s="44">
        <f ca="1">IF(DAY(OctSun1)=1,IF(AND(YEAR(OctSun1+23)=سنة_التقويم,MONTH(OctSun1+23)=10),OctSun1+23,""),IF(AND(YEAR(OctSun1+30)=سنة_التقويم,MONTH(OctSun1+30)=10),OctSun1+30,""))</f>
        <v>44494</v>
      </c>
      <c r="N48" s="44">
        <f ca="1">IF(DAY(OctSun1)=1,IF(AND(YEAR(OctSun1+24)=سنة_التقويم,MONTH(OctSun1+24)=10),OctSun1+24,""),IF(AND(YEAR(OctSun1+31)=سنة_التقويم,MONTH(OctSun1+31)=10),OctSun1+31,""))</f>
        <v>44495</v>
      </c>
      <c r="O48" s="44">
        <f ca="1">IF(DAY(OctSun1)=1,IF(AND(YEAR(OctSun1+25)=سنة_التقويم,MONTH(OctSun1+25)=10),OctSun1+25,""),IF(AND(YEAR(OctSun1+32)=سنة_التقويم,MONTH(OctSun1+32)=10),OctSun1+32,""))</f>
        <v>44496</v>
      </c>
      <c r="P48" s="44">
        <f ca="1">IF(DAY(OctSun1)=1,IF(AND(YEAR(OctSun1+26)=سنة_التقويم,MONTH(OctSun1+26)=10),OctSun1+26,""),IF(AND(YEAR(OctSun1+33)=سنة_التقويم,MONTH(OctSun1+33)=10),OctSun1+33,""))</f>
        <v>44497</v>
      </c>
      <c r="Q48" s="44">
        <f ca="1">IF(DAY(OctSun1)=1,IF(AND(YEAR(OctSun1+27)=سنة_التقويم,MONTH(OctSun1+27)=10),OctSun1+27,""),IF(AND(YEAR(OctSun1+34)=سنة_التقويم,MONTH(OctSun1+34)=10),OctSun1+34,""))</f>
        <v>44498</v>
      </c>
      <c r="R48" s="44">
        <f ca="1">IF(DAY(OctSun1)=1,IF(AND(YEAR(OctSun1+28)=سنة_التقويم,MONTH(OctSun1+28)=10),OctSun1+28,""),IF(AND(YEAR(OctSun1+35)=سنة_التقويم,MONTH(OctSun1+35)=10),OctSun1+35,""))</f>
        <v>44499</v>
      </c>
      <c r="S48" s="3"/>
      <c r="T48" s="4"/>
      <c r="U48" s="44">
        <f ca="1">IF(DAY(NovSun1)=1,IF(AND(YEAR(NovSun1+22)=سنة_التقويم,MONTH(NovSun1+22)=11),NovSun1+22,""),IF(AND(YEAR(NovSun1+29)=سنة_التقويم,MONTH(NovSun1+29)=11),NovSun1+29,""))</f>
        <v>44528</v>
      </c>
      <c r="V48" s="44">
        <f ca="1">IF(DAY(NovSun1)=1,IF(AND(YEAR(NovSun1+23)=سنة_التقويم,MONTH(NovSun1+23)=11),NovSun1+23,""),IF(AND(YEAR(NovSun1+30)=سنة_التقويم,MONTH(NovSun1+30)=11),NovSun1+30,""))</f>
        <v>44529</v>
      </c>
      <c r="W48" s="44">
        <f ca="1">IF(DAY(NovSun1)=1,IF(AND(YEAR(NovSun1+24)=سنة_التقويم,MONTH(NovSun1+24)=11),NovSun1+24,""),IF(AND(YEAR(NovSun1+31)=سنة_التقويم,MONTH(NovSun1+31)=11),NovSun1+31,""))</f>
        <v>44530</v>
      </c>
      <c r="X48" s="44" t="str">
        <f ca="1">IF(DAY(NovSun1)=1,IF(AND(YEAR(NovSun1+25)=سنة_التقويم,MONTH(NovSun1+25)=11),NovSun1+25,""),IF(AND(YEAR(NovSun1+32)=سنة_التقويم,MONTH(NovSun1+32)=11),NovSun1+32,""))</f>
        <v/>
      </c>
      <c r="Y48" s="44" t="str">
        <f ca="1">IF(DAY(NovSun1)=1,IF(AND(YEAR(NovSun1+26)=سنة_التقويم,MONTH(NovSun1+26)=11),NovSun1+26,""),IF(AND(YEAR(NovSun1+33)=سنة_التقويم,MONTH(NovSun1+33)=11),NovSun1+33,""))</f>
        <v/>
      </c>
      <c r="Z48" s="44" t="str">
        <f ca="1">IF(DAY(NovSun1)=1,IF(AND(YEAR(NovSun1+27)=سنة_التقويم,MONTH(NovSun1+27)=11),NovSun1+27,""),IF(AND(YEAR(NovSun1+34)=سنة_التقويم,MONTH(NovSun1+34)=11),NovSun1+34,""))</f>
        <v/>
      </c>
      <c r="AA48" s="44" t="str">
        <f ca="1">IF(DAY(NovSun1)=1,IF(AND(YEAR(NovSun1+28)=سنة_التقويم,MONTH(NovSun1+28)=11),NovSun1+28,""),IF(AND(YEAR(NovSun1+35)=سنة_التقويم,MONTH(NovSun1+35)=11),NovSun1+35,""))</f>
        <v/>
      </c>
      <c r="AB48" s="3"/>
      <c r="AC48" s="4"/>
      <c r="AD48" s="44">
        <f ca="1">IF(DAY(DecSun1)=1,IF(AND(YEAR(DecSun1+22)=سنة_التقويم,MONTH(DecSun1+22)=12),DecSun1+22,""),IF(AND(YEAR(DecSun1+29)=سنة_التقويم,MONTH(DecSun1+29)=12),DecSun1+29,""))</f>
        <v>44556</v>
      </c>
      <c r="AE48" s="44">
        <f ca="1">IF(DAY(DecSun1)=1,IF(AND(YEAR(DecSun1+23)=سنة_التقويم,MONTH(DecSun1+23)=12),DecSun1+23,""),IF(AND(YEAR(DecSun1+30)=سنة_التقويم,MONTH(DecSun1+30)=12),DecSun1+30,""))</f>
        <v>44557</v>
      </c>
      <c r="AF48" s="44">
        <f ca="1">IF(DAY(DecSun1)=1,IF(AND(YEAR(DecSun1+24)=سنة_التقويم,MONTH(DecSun1+24)=12),DecSun1+24,""),IF(AND(YEAR(DecSun1+31)=سنة_التقويم,MONTH(DecSun1+31)=12),DecSun1+31,""))</f>
        <v>44558</v>
      </c>
      <c r="AG48" s="44">
        <f ca="1">IF(DAY(DecSun1)=1,IF(AND(YEAR(DecSun1+25)=سنة_التقويم,MONTH(DecSun1+25)=12),DecSun1+25,""),IF(AND(YEAR(DecSun1+32)=سنة_التقويم,MONTH(DecSun1+32)=12),DecSun1+32,""))</f>
        <v>44559</v>
      </c>
      <c r="AH48" s="44">
        <f ca="1">IF(DAY(DecSun1)=1,IF(AND(YEAR(DecSun1+26)=سنة_التقويم,MONTH(DecSun1+26)=12),DecSun1+26,""),IF(AND(YEAR(DecSun1+33)=سنة_التقويم,MONTH(DecSun1+33)=12),DecSun1+33,""))</f>
        <v>44560</v>
      </c>
      <c r="AI48" s="44">
        <f ca="1">IF(DAY(DecSun1)=1,IF(AND(YEAR(DecSun1+27)=سنة_التقويم,MONTH(DecSun1+27)=12),DecSun1+27,""),IF(AND(YEAR(DecSun1+34)=سنة_التقويم,MONTH(DecSun1+34)=12),DecSun1+34,""))</f>
        <v>44561</v>
      </c>
      <c r="AJ48" s="44" t="str">
        <f ca="1">IF(DAY(DecSun1)=1,IF(AND(YEAR(DecSun1+28)=سنة_التقويم,MONTH(DecSun1+28)=12),DecSun1+28,""),IF(AND(YEAR(DecSun1+35)=سنة_التقويم,MONTH(DecSun1+35)=12),DecSun1+35,""))</f>
        <v/>
      </c>
      <c r="AK48" s="35"/>
    </row>
    <row r="49" spans="1:37" x14ac:dyDescent="0.25">
      <c r="A49" s="12"/>
      <c r="B49" s="36"/>
      <c r="C49" s="44" t="str">
        <f ca="1">IF(DAY(SepSun1)=1,IF(AND(YEAR(SepSun1+29)=سنة_التقويم,MONTH(SepSun1+29)=9),SepSun1+29,""),IF(AND(YEAR(SepSun1+36)=سنة_التقويم,MONTH(SepSun1+36)=9),SepSun1+36,""))</f>
        <v/>
      </c>
      <c r="D49" s="44" t="str">
        <f ca="1">IF(DAY(SepSun1)=1,IF(AND(YEAR(SepSun1+30)=سنة_التقويم,MONTH(SepSun1+30)=9),SepSun1+30,""),IF(AND(YEAR(SepSun1+37)=سنة_التقويم,MONTH(SepSun1+37)=9),SepSun1+37,""))</f>
        <v/>
      </c>
      <c r="E49" s="44" t="str">
        <f ca="1">IF(DAY(SepSun1)=1,IF(AND(YEAR(SepSun1+31)=سنة_التقويم,MONTH(SepSun1+31)=9),SepSun1+31,""),IF(AND(YEAR(SepSun1+38)=سنة_التقويم,MONTH(SepSun1+38)=9),SepSun1+38,""))</f>
        <v/>
      </c>
      <c r="F49" s="44" t="str">
        <f ca="1">IF(DAY(SepSun1)=1,IF(AND(YEAR(SepSun1+32)=سنة_التقويم,MONTH(SepSun1+32)=9),SepSun1+32,""),IF(AND(YEAR(SepSun1+39)=سنة_التقويم,MONTH(SepSun1+39)=9),SepSun1+39,""))</f>
        <v/>
      </c>
      <c r="G49" s="44" t="str">
        <f ca="1">IF(DAY(SepSun1)=1,IF(AND(YEAR(SepSun1+33)=سنة_التقويم,MONTH(SepSun1+33)=9),SepSun1+33,""),IF(AND(YEAR(SepSun1+40)=سنة_التقويم,MONTH(SepSun1+40)=9),SepSun1+40,""))</f>
        <v/>
      </c>
      <c r="H49" s="44" t="str">
        <f ca="1">IF(DAY(SepSun1)=1,IF(AND(YEAR(SepSun1+34)=سنة_التقويم,MONTH(SepSun1+34)=9),SepSun1+34,""),IF(AND(YEAR(SepSun1+41)=سنة_التقويم,MONTH(SepSun1+41)=9),SepSun1+41,""))</f>
        <v/>
      </c>
      <c r="I49" s="44" t="str">
        <f ca="1">IF(DAY(SepSun1)=1,IF(AND(YEAR(SepSun1+35)=سنة_التقويم,MONTH(SepSun1+35)=9),SepSun1+35,""),IF(AND(YEAR(SepSun1+42)=سنة_التقويم,MONTH(SepSun1+42)=9),SepSun1+42,""))</f>
        <v/>
      </c>
      <c r="J49" s="3"/>
      <c r="K49" s="4"/>
      <c r="L49" s="44">
        <f ca="1">IF(DAY(OctSun1)=1,IF(AND(YEAR(OctSun1+29)=سنة_التقويم,MONTH(OctSun1+29)=10),OctSun1+29,""),IF(AND(YEAR(OctSun1+36)=سنة_التقويم,MONTH(OctSun1+36)=10),OctSun1+36,""))</f>
        <v>44500</v>
      </c>
      <c r="M49" s="44" t="str">
        <f ca="1">IF(DAY(OctSun1)=1,IF(AND(YEAR(OctSun1+30)=سنة_التقويم,MONTH(OctSun1+30)=10),OctSun1+30,""),IF(AND(YEAR(OctSun1+37)=سنة_التقويم,MONTH(OctSun1+37)=10),OctSun1+37,""))</f>
        <v/>
      </c>
      <c r="N49" s="44" t="str">
        <f ca="1">IF(DAY(OctSun1)=1,IF(AND(YEAR(OctSun1+31)=سنة_التقويم,MONTH(OctSun1+31)=10),OctSun1+31,""),IF(AND(YEAR(OctSun1+38)=سنة_التقويم,MONTH(OctSun1+38)=10),OctSun1+38,""))</f>
        <v/>
      </c>
      <c r="O49" s="44" t="str">
        <f ca="1">IF(DAY(OctSun1)=1,IF(AND(YEAR(OctSun1+32)=سنة_التقويم,MONTH(OctSun1+32)=10),OctSun1+32,""),IF(AND(YEAR(OctSun1+39)=سنة_التقويم,MONTH(OctSun1+39)=10),OctSun1+39,""))</f>
        <v/>
      </c>
      <c r="P49" s="44" t="str">
        <f ca="1">IF(DAY(OctSun1)=1,IF(AND(YEAR(OctSun1+33)=سنة_التقويم,MONTH(OctSun1+33)=10),OctSun1+33,""),IF(AND(YEAR(OctSun1+40)=سنة_التقويم,MONTH(OctSun1+40)=10),OctSun1+40,""))</f>
        <v/>
      </c>
      <c r="Q49" s="44" t="str">
        <f ca="1">IF(DAY(OctSun1)=1,IF(AND(YEAR(OctSun1+34)=سنة_التقويم,MONTH(OctSun1+34)=10),OctSun1+34,""),IF(AND(YEAR(OctSun1+41)=سنة_التقويم,MONTH(OctSun1+41)=10),OctSun1+41,""))</f>
        <v/>
      </c>
      <c r="R49" s="44" t="str">
        <f ca="1">IF(DAY(OctSun1)=1,IF(AND(YEAR(OctSun1+35)=سنة_التقويم,MONTH(OctSun1+35)=10),OctSun1+35,""),IF(AND(YEAR(OctSun1+42)=سنة_التقويم,MONTH(OctSun1+42)=10),OctSun1+42,""))</f>
        <v/>
      </c>
      <c r="S49" s="3"/>
      <c r="T49" s="4"/>
      <c r="U49" s="44" t="str">
        <f ca="1">IF(DAY(NovSun1)=1,IF(AND(YEAR(NovSun1+29)=سنة_التقويم,MONTH(NovSun1+29)=11),NovSun1+29,""),IF(AND(YEAR(NovSun1+36)=سنة_التقويم,MONTH(NovSun1+36)=11),NovSun1+36,""))</f>
        <v/>
      </c>
      <c r="V49" s="44" t="str">
        <f ca="1">IF(DAY(NovSun1)=1,IF(AND(YEAR(NovSun1+30)=سنة_التقويم,MONTH(NovSun1+30)=11),NovSun1+30,""),IF(AND(YEAR(NovSun1+37)=سنة_التقويم,MONTH(NovSun1+37)=11),NovSun1+37,""))</f>
        <v/>
      </c>
      <c r="W49" s="44" t="str">
        <f ca="1">IF(DAY(NovSun1)=1,IF(AND(YEAR(NovSun1+31)=سنة_التقويم,MONTH(NovSun1+31)=11),NovSun1+31,""),IF(AND(YEAR(NovSun1+38)=سنة_التقويم,MONTH(NovSun1+38)=11),NovSun1+38,""))</f>
        <v/>
      </c>
      <c r="X49" s="44" t="str">
        <f ca="1">IF(DAY(NovSun1)=1,IF(AND(YEAR(NovSun1+32)=سنة_التقويم,MONTH(NovSun1+32)=11),NovSun1+32,""),IF(AND(YEAR(NovSun1+39)=سنة_التقويم,MONTH(NovSun1+39)=11),NovSun1+39,""))</f>
        <v/>
      </c>
      <c r="Y49" s="44" t="str">
        <f ca="1">IF(DAY(NovSun1)=1,IF(AND(YEAR(NovSun1+33)=سنة_التقويم,MONTH(NovSun1+33)=11),NovSun1+33,""),IF(AND(YEAR(NovSun1+40)=سنة_التقويم,MONTH(NovSun1+40)=11),NovSun1+40,""))</f>
        <v/>
      </c>
      <c r="Z49" s="44" t="str">
        <f ca="1">IF(DAY(NovSun1)=1,IF(AND(YEAR(NovSun1+34)=سنة_التقويم,MONTH(NovSun1+34)=11),NovSun1+34,""),IF(AND(YEAR(NovSun1+41)=سنة_التقويم,MONTH(NovSun1+41)=11),NovSun1+41,""))</f>
        <v/>
      </c>
      <c r="AA49" s="44" t="str">
        <f ca="1">IF(DAY(NovSun1)=1,IF(AND(YEAR(NovSun1+35)=سنة_التقويم,MONTH(NovSun1+35)=11),NovSun1+35,""),IF(AND(YEAR(NovSun1+42)=سنة_التقويم,MONTH(NovSun1+42)=11),NovSun1+42,""))</f>
        <v/>
      </c>
      <c r="AB49" s="3"/>
      <c r="AC49" s="4"/>
      <c r="AD49" s="44" t="str">
        <f ca="1">IF(DAY(DecSun1)=1,IF(AND(YEAR(DecSun1+29)=سنة_التقويم,MONTH(DecSun1+29)=12),DecSun1+29,""),IF(AND(YEAR(DecSun1+36)=سنة_التقويم,MONTH(DecSun1+36)=12),DecSun1+36,""))</f>
        <v/>
      </c>
      <c r="AE49" s="44" t="str">
        <f ca="1">IF(DAY(DecSun1)=1,IF(AND(YEAR(DecSun1+30)=سنة_التقويم,MONTH(DecSun1+30)=12),DecSun1+30,""),IF(AND(YEAR(DecSun1+37)=سنة_التقويم,MONTH(DecSun1+37)=12),DecSun1+37,""))</f>
        <v/>
      </c>
      <c r="AF49" s="44" t="str">
        <f ca="1">IF(DAY(DecSun1)=1,IF(AND(YEAR(DecSun1+31)=سنة_التقويم,MONTH(DecSun1+31)=12),DecSun1+31,""),IF(AND(YEAR(DecSun1+38)=سنة_التقويم,MONTH(DecSun1+38)=12),DecSun1+38,""))</f>
        <v/>
      </c>
      <c r="AG49" s="44" t="str">
        <f ca="1">IF(DAY(DecSun1)=1,IF(AND(YEAR(DecSun1+32)=سنة_التقويم,MONTH(DecSun1+32)=12),DecSun1+32,""),IF(AND(YEAR(DecSun1+39)=سنة_التقويم,MONTH(DecSun1+39)=12),DecSun1+39,""))</f>
        <v/>
      </c>
      <c r="AH49" s="44" t="str">
        <f ca="1">IF(DAY(DecSun1)=1,IF(AND(YEAR(DecSun1+33)=سنة_التقويم,MONTH(DecSun1+33)=12),DecSun1+33,""),IF(AND(YEAR(DecSun1+40)=سنة_التقويم,MONTH(DecSun1+40)=12),DecSun1+40,""))</f>
        <v/>
      </c>
      <c r="AI49" s="44" t="str">
        <f ca="1">IF(DAY(DecSun1)=1,IF(AND(YEAR(DecSun1+34)=سنة_التقويم,MONTH(DecSun1+34)=12),DecSun1+34,""),IF(AND(YEAR(DecSun1+41)=سنة_التقويم,MONTH(DecSun1+41)=12),DecSun1+41,""))</f>
        <v/>
      </c>
      <c r="AJ49" s="44" t="str">
        <f ca="1">IF(DAY(DecSun1)=1,IF(AND(YEAR(DecSun1+35)=سنة_التقويم,MONTH(DecSun1+35)=12),DecSun1+35,""),IF(AND(YEAR(DecSun1+42)=سنة_التقويم,MONTH(DecSun1+42)=12),DecSun1+42,""))</f>
        <v/>
      </c>
      <c r="AK49" s="35"/>
    </row>
    <row r="50" spans="1:37" x14ac:dyDescent="0.25">
      <c r="A50" s="33"/>
      <c r="B50" s="35"/>
      <c r="C50" s="34"/>
      <c r="D50" s="34"/>
      <c r="E50" s="34"/>
      <c r="F50" s="34"/>
      <c r="G50" s="34"/>
      <c r="H50" s="34"/>
      <c r="I50" s="34"/>
      <c r="J50" s="34"/>
      <c r="K50" s="35"/>
      <c r="L50" s="35"/>
      <c r="M50" s="35"/>
      <c r="N50" s="35"/>
      <c r="O50" s="35"/>
      <c r="P50" s="35"/>
      <c r="Q50" s="35"/>
      <c r="R50" s="35"/>
      <c r="S50" s="35"/>
      <c r="T50" s="35"/>
      <c r="U50" s="35"/>
      <c r="V50" s="35"/>
      <c r="W50" s="35"/>
      <c r="X50" s="35"/>
      <c r="Y50" s="35"/>
      <c r="Z50" s="35"/>
      <c r="AA50" s="35"/>
      <c r="AB50" s="35"/>
      <c r="AC50" s="35"/>
      <c r="AD50" s="35"/>
      <c r="AE50" s="35"/>
      <c r="AF50" s="35"/>
      <c r="AG50" s="35"/>
      <c r="AH50" s="35"/>
      <c r="AI50" s="35"/>
      <c r="AJ50" s="35"/>
      <c r="AK50" s="35"/>
    </row>
  </sheetData>
  <mergeCells count="62">
    <mergeCell ref="C42:I42"/>
    <mergeCell ref="L42:R42"/>
    <mergeCell ref="U42:AA42"/>
    <mergeCell ref="AD42:AJ42"/>
    <mergeCell ref="C24:I24"/>
    <mergeCell ref="L24:R24"/>
    <mergeCell ref="U24:AA24"/>
    <mergeCell ref="AD24:AJ24"/>
    <mergeCell ref="C33:I33"/>
    <mergeCell ref="L33:R33"/>
    <mergeCell ref="U33:AA33"/>
    <mergeCell ref="AD33:AJ33"/>
    <mergeCell ref="D22:E22"/>
    <mergeCell ref="D21:E21"/>
    <mergeCell ref="H10:Q10"/>
    <mergeCell ref="H11:Q11"/>
    <mergeCell ref="H12:Q12"/>
    <mergeCell ref="H13:Q13"/>
    <mergeCell ref="H14:Q14"/>
    <mergeCell ref="D11:G11"/>
    <mergeCell ref="D12:G12"/>
    <mergeCell ref="D13:G13"/>
    <mergeCell ref="D14:G14"/>
    <mergeCell ref="D15:G15"/>
    <mergeCell ref="H15:Q15"/>
    <mergeCell ref="H16:Q16"/>
    <mergeCell ref="D16:G16"/>
    <mergeCell ref="D17:G17"/>
    <mergeCell ref="D6:G6"/>
    <mergeCell ref="D7:G7"/>
    <mergeCell ref="D8:G8"/>
    <mergeCell ref="D9:G9"/>
    <mergeCell ref="D10:G10"/>
    <mergeCell ref="H6:Q6"/>
    <mergeCell ref="H7:Q7"/>
    <mergeCell ref="H8:Q8"/>
    <mergeCell ref="H9:Q9"/>
    <mergeCell ref="U18:AI18"/>
    <mergeCell ref="D18:G18"/>
    <mergeCell ref="D19:G19"/>
    <mergeCell ref="D20:G20"/>
    <mergeCell ref="U13:AI13"/>
    <mergeCell ref="U14:AI14"/>
    <mergeCell ref="U15:AI15"/>
    <mergeCell ref="U16:AI16"/>
    <mergeCell ref="U17:AI17"/>
    <mergeCell ref="AL3:AN3"/>
    <mergeCell ref="D3:AD3"/>
    <mergeCell ref="AE3:AI3"/>
    <mergeCell ref="U19:AI19"/>
    <mergeCell ref="U20:AI20"/>
    <mergeCell ref="H17:Q17"/>
    <mergeCell ref="H18:Q18"/>
    <mergeCell ref="H19:Q19"/>
    <mergeCell ref="H20:Q20"/>
    <mergeCell ref="U6:AI6"/>
    <mergeCell ref="U7:AI7"/>
    <mergeCell ref="U8:AI8"/>
    <mergeCell ref="U9:AI9"/>
    <mergeCell ref="U10:AI10"/>
    <mergeCell ref="U11:AI11"/>
    <mergeCell ref="U12:AI12"/>
  </mergeCells>
  <conditionalFormatting sqref="C26:I31 L26:R31 U26:AA31 AD26:AJ31 C35:I40 L35:R40 U35:AA40 AD35:AJ40 C44:I49 L44:R49 U44:AA49 AD44:AJ49">
    <cfRule type="expression" dxfId="108" priority="1">
      <formula>VLOOKUP(C26,التواريخ_الهامة,1,FALSE)=C26</formula>
    </cfRule>
  </conditionalFormatting>
  <printOptions horizontalCentered="1"/>
  <pageMargins left="0.5" right="0.5"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مؤشر التقدم الدائري">
              <controlPr defaultSize="0" print="0" autoPict="0" altText="يمكنك استخدام مؤشر التقدم الدائري لتغيير سنة التقويم أو قم بتغيير السنة في الخلية AE3">
                <anchor moveWithCells="1">
                  <from>
                    <xdr:col>35</xdr:col>
                    <xdr:colOff>0</xdr:colOff>
                    <xdr:row>2</xdr:row>
                    <xdr:rowOff>83820</xdr:rowOff>
                  </from>
                  <to>
                    <xdr:col>35</xdr:col>
                    <xdr:colOff>152400</xdr:colOff>
                    <xdr:row>2</xdr:row>
                    <xdr:rowOff>388620</xdr:rowOff>
                  </to>
                </anchor>
              </controlPr>
            </control>
          </mc:Choice>
        </mc:AlternateContent>
      </controls>
    </mc:Choice>
  </mc:AlternateContent>
  <tableParts count="12">
    <tablePart r:id="rId5"/>
    <tablePart r:id="rId6"/>
    <tablePart r:id="rId7"/>
    <tablePart r:id="rId8"/>
    <tablePart r:id="rId9"/>
    <tablePart r:id="rId10"/>
    <tablePart r:id="rId11"/>
    <tablePart r:id="rId12"/>
    <tablePart r:id="rId13"/>
    <tablePart r:id="rId14"/>
    <tablePart r:id="rId15"/>
    <tablePart r:id="rId16"/>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أوراق العمل</vt:lpstr>
      </vt:variant>
      <vt:variant>
        <vt:i4>2</vt:i4>
      </vt:variant>
      <vt:variant>
        <vt:lpstr>النطاقات المسماة</vt:lpstr>
      </vt:variant>
      <vt:variant>
        <vt:i4>3</vt:i4>
      </vt:variant>
    </vt:vector>
  </HeadingPairs>
  <TitlesOfParts>
    <vt:vector size="5" baseType="lpstr">
      <vt:lpstr>البدء</vt:lpstr>
      <vt:lpstr>تقويم العائلة</vt:lpstr>
      <vt:lpstr>'تقويم العائلة'!Print_Area</vt:lpstr>
      <vt:lpstr>التواريخ_الهامة</vt:lpstr>
      <vt:lpstr>سنة_التقويم</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MT</dc:creator>
  <cp:lastModifiedBy>MT</cp:lastModifiedBy>
  <dcterms:created xsi:type="dcterms:W3CDTF">2018-05-25T12:05:00Z</dcterms:created>
  <dcterms:modified xsi:type="dcterms:W3CDTF">2021-08-20T20:14:24Z</dcterms:modified>
</cp:coreProperties>
</file>